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KatieLynneMorton/Desktop/"/>
    </mc:Choice>
  </mc:AlternateContent>
  <xr:revisionPtr revIDLastSave="0" documentId="8_{6480EE37-EF5D-464D-8F39-99264F9607C4}" xr6:coauthVersionLast="36" xr6:coauthVersionMax="36" xr10:uidLastSave="{00000000-0000-0000-0000-000000000000}"/>
  <bookViews>
    <workbookView xWindow="1400" yWindow="500" windowWidth="27400" windowHeight="16100" firstSheet="1" activeTab="7" xr2:uid="{E58AFF84-E4D1-4C2D-84CC-3187C88EF0EA}"/>
  </bookViews>
  <sheets>
    <sheet name="Model Comparison" sheetId="13" state="hidden" r:id="rId1"/>
    <sheet name="Mock Adequacy Adjustment" sheetId="11" r:id="rId2"/>
    <sheet name="Mock Equity Adjustment" sheetId="19" r:id="rId3"/>
    <sheet name="Mock Total Adequacy Cost" sheetId="14" r:id="rId4"/>
    <sheet name="Mock Resource Calc and Gap" sheetId="16" state="hidden" r:id="rId5"/>
    <sheet name="IL Expend by Category by Inst" sheetId="12" r:id="rId6"/>
    <sheet name="IL Historical Enroll &amp; Funding" sheetId="17" r:id="rId7"/>
    <sheet name="FY10,15,22 R&amp;E Reports" sheetId="15" r:id="rId8"/>
    <sheet name="R&amp;E Pivot Table" sheetId="18" state="hidden" r:id="rId9"/>
    <sheet name="Rev &amp; Exp Sort" sheetId="7" state="hidden" r:id="rId10"/>
    <sheet name="Share of Exp by Rev source" sheetId="10" state="hidden" r:id="rId11"/>
  </sheets>
  <calcPr calcId="191029"/>
  <pivotCaches>
    <pivotCache cacheId="0" r:id="rId12"/>
    <pivotCache cacheId="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5" i="11" l="1"/>
  <c r="M5" i="11"/>
  <c r="Q19" i="11"/>
  <c r="U7" i="14"/>
  <c r="T8" i="14"/>
  <c r="U8" i="14"/>
  <c r="T9" i="14"/>
  <c r="U9" i="14"/>
  <c r="T10" i="14"/>
  <c r="U10" i="14"/>
  <c r="T11" i="14"/>
  <c r="U11" i="14"/>
  <c r="T12" i="14"/>
  <c r="U12" i="14"/>
  <c r="T13" i="14"/>
  <c r="U13" i="14"/>
  <c r="T14" i="14"/>
  <c r="U14" i="14"/>
  <c r="T15" i="14"/>
  <c r="U15" i="14"/>
  <c r="T16" i="14"/>
  <c r="U16" i="14"/>
  <c r="T17" i="14"/>
  <c r="U17" i="14"/>
  <c r="T18" i="14"/>
  <c r="U18" i="14"/>
  <c r="T7" i="14"/>
  <c r="H19" i="14"/>
  <c r="E22" i="14"/>
  <c r="E21" i="14"/>
  <c r="S14" i="19"/>
  <c r="S13" i="19"/>
  <c r="S8" i="19"/>
  <c r="S5" i="19"/>
  <c r="Q18" i="11"/>
  <c r="L31" i="17"/>
  <c r="C42" i="12"/>
  <c r="E42" i="12"/>
  <c r="G42" i="12"/>
  <c r="I42" i="12"/>
  <c r="K42" i="12"/>
  <c r="M42" i="12"/>
  <c r="O42" i="12"/>
  <c r="O41" i="12"/>
  <c r="Q35" i="12"/>
  <c r="M41" i="12"/>
  <c r="K41" i="12"/>
  <c r="I41" i="12"/>
  <c r="G41" i="12"/>
  <c r="E41" i="12"/>
  <c r="C41" i="12"/>
  <c r="M101" i="12"/>
  <c r="K101" i="12"/>
  <c r="I101" i="12"/>
  <c r="G101" i="12"/>
  <c r="E101" i="12"/>
  <c r="C101" i="12"/>
  <c r="C100" i="12"/>
  <c r="C99" i="12"/>
  <c r="M96" i="12"/>
  <c r="M95" i="12"/>
  <c r="M94" i="12"/>
  <c r="M93" i="12"/>
  <c r="M92" i="12"/>
  <c r="M91" i="12"/>
  <c r="M90" i="12"/>
  <c r="M89" i="12"/>
  <c r="M88" i="12"/>
  <c r="M87" i="12"/>
  <c r="M86" i="12"/>
  <c r="M85" i="12"/>
  <c r="K96" i="12"/>
  <c r="K95" i="12"/>
  <c r="K94" i="12"/>
  <c r="K93" i="12"/>
  <c r="K92" i="12"/>
  <c r="K91" i="12"/>
  <c r="K90" i="12"/>
  <c r="K89" i="12"/>
  <c r="K88" i="12"/>
  <c r="K87" i="12"/>
  <c r="K86" i="12"/>
  <c r="K85" i="12"/>
  <c r="G27" i="12"/>
  <c r="I96" i="12"/>
  <c r="I95" i="12"/>
  <c r="I94" i="12"/>
  <c r="I93" i="12"/>
  <c r="I92" i="12"/>
  <c r="I91" i="12"/>
  <c r="I90" i="12"/>
  <c r="I89" i="12"/>
  <c r="I88" i="12"/>
  <c r="I87" i="12"/>
  <c r="I86" i="12"/>
  <c r="I85" i="12"/>
  <c r="G96" i="12"/>
  <c r="G95" i="12"/>
  <c r="G94" i="12"/>
  <c r="G93" i="12"/>
  <c r="G92" i="12"/>
  <c r="G91" i="12"/>
  <c r="G90" i="12"/>
  <c r="G89" i="12"/>
  <c r="G88" i="12"/>
  <c r="G87" i="12"/>
  <c r="G86" i="12"/>
  <c r="G85" i="12"/>
  <c r="E96" i="12"/>
  <c r="E95" i="12"/>
  <c r="E94" i="12"/>
  <c r="E93" i="12"/>
  <c r="E92" i="12"/>
  <c r="E91" i="12"/>
  <c r="E90" i="12"/>
  <c r="E89" i="12"/>
  <c r="E88" i="12"/>
  <c r="E87" i="12"/>
  <c r="E86" i="12"/>
  <c r="E85" i="12"/>
  <c r="C95" i="12"/>
  <c r="C96" i="12"/>
  <c r="C86" i="12"/>
  <c r="C87" i="12"/>
  <c r="C88" i="12"/>
  <c r="C89" i="12"/>
  <c r="C90" i="12"/>
  <c r="C91" i="12"/>
  <c r="C92" i="12"/>
  <c r="C93" i="12"/>
  <c r="C94" i="12"/>
  <c r="C85" i="12"/>
  <c r="H1201" i="7"/>
  <c r="H1200" i="7"/>
  <c r="H1199" i="7"/>
  <c r="H1198" i="7"/>
  <c r="H1197" i="7"/>
  <c r="H1196" i="7"/>
  <c r="H1195" i="7"/>
  <c r="H1194" i="7"/>
  <c r="H1193" i="7"/>
  <c r="H1192" i="7"/>
  <c r="H1191" i="7"/>
  <c r="H1190" i="7"/>
  <c r="H1189" i="7"/>
  <c r="H1188" i="7"/>
  <c r="H1187" i="7"/>
  <c r="H1186" i="7"/>
  <c r="H1185" i="7"/>
  <c r="H1184" i="7"/>
  <c r="H1183" i="7"/>
  <c r="H1182" i="7"/>
  <c r="H1181" i="7"/>
  <c r="H1180" i="7"/>
  <c r="H1179" i="7"/>
  <c r="H1178" i="7"/>
  <c r="H1177" i="7"/>
  <c r="H1176" i="7"/>
  <c r="H1175" i="7"/>
  <c r="H1174" i="7"/>
  <c r="H1173" i="7"/>
  <c r="H1172" i="7"/>
  <c r="H1171" i="7"/>
  <c r="H1170" i="7"/>
  <c r="H1169" i="7"/>
  <c r="H1168" i="7"/>
  <c r="H1167" i="7"/>
  <c r="H1166" i="7"/>
  <c r="H1165" i="7"/>
  <c r="H1164" i="7"/>
  <c r="H1163" i="7"/>
  <c r="H1162" i="7"/>
  <c r="H1161" i="7"/>
  <c r="H1160" i="7"/>
  <c r="H1159" i="7"/>
  <c r="H1158" i="7"/>
  <c r="H1157" i="7"/>
  <c r="H1156" i="7"/>
  <c r="H1155" i="7"/>
  <c r="H1154" i="7"/>
  <c r="H1153" i="7"/>
  <c r="H1152" i="7"/>
  <c r="H1151" i="7"/>
  <c r="H1150" i="7"/>
  <c r="H1149" i="7"/>
  <c r="H1148" i="7"/>
  <c r="H1147" i="7"/>
  <c r="H1146" i="7"/>
  <c r="H1145" i="7"/>
  <c r="H1144" i="7"/>
  <c r="H1143" i="7"/>
  <c r="H1142" i="7"/>
  <c r="H1141" i="7"/>
  <c r="H1140" i="7"/>
  <c r="H1139" i="7"/>
  <c r="H1138" i="7"/>
  <c r="H1137" i="7"/>
  <c r="H1136" i="7"/>
  <c r="H1135" i="7"/>
  <c r="H1134" i="7"/>
  <c r="H1133" i="7"/>
  <c r="H1132" i="7"/>
  <c r="H1131" i="7"/>
  <c r="H1130" i="7"/>
  <c r="H1129" i="7"/>
  <c r="H1128" i="7"/>
  <c r="H1127" i="7"/>
  <c r="H1126" i="7"/>
  <c r="H1125" i="7"/>
  <c r="H1124" i="7"/>
  <c r="H1123" i="7"/>
  <c r="H1122" i="7"/>
  <c r="H1121" i="7"/>
  <c r="H1120" i="7"/>
  <c r="H1119" i="7"/>
  <c r="H1118" i="7"/>
  <c r="H1117" i="7"/>
  <c r="H1116" i="7"/>
  <c r="H1115" i="7"/>
  <c r="H1114" i="7"/>
  <c r="H1113" i="7"/>
  <c r="H1112" i="7"/>
  <c r="H1111" i="7"/>
  <c r="H1110" i="7"/>
  <c r="H1109" i="7"/>
  <c r="H1108" i="7"/>
  <c r="H1107" i="7"/>
  <c r="H1106" i="7"/>
  <c r="H1105" i="7"/>
  <c r="H1104" i="7"/>
  <c r="H1103" i="7"/>
  <c r="H1102" i="7"/>
  <c r="H1101" i="7"/>
  <c r="H1100" i="7"/>
  <c r="H1099" i="7"/>
  <c r="H1098" i="7"/>
  <c r="H1097" i="7"/>
  <c r="H1096" i="7"/>
  <c r="H1095" i="7"/>
  <c r="H1094" i="7"/>
  <c r="H1093" i="7"/>
  <c r="H1092" i="7"/>
  <c r="H1091" i="7"/>
  <c r="H1090" i="7"/>
  <c r="H1089" i="7"/>
  <c r="H1088" i="7"/>
  <c r="H1087" i="7"/>
  <c r="H1086" i="7"/>
  <c r="H1085" i="7"/>
  <c r="H1084" i="7"/>
  <c r="H1083" i="7"/>
  <c r="H1082" i="7"/>
  <c r="H1081" i="7"/>
  <c r="H1080" i="7"/>
  <c r="H1079" i="7"/>
  <c r="H1078" i="7"/>
  <c r="H1077" i="7"/>
  <c r="H1076" i="7"/>
  <c r="H1075" i="7"/>
  <c r="H1074" i="7"/>
  <c r="H1073" i="7"/>
  <c r="H1072" i="7"/>
  <c r="H1071" i="7"/>
  <c r="H1070" i="7"/>
  <c r="H1069" i="7"/>
  <c r="H1068" i="7"/>
  <c r="H1067" i="7"/>
  <c r="H1066" i="7"/>
  <c r="H1065" i="7"/>
  <c r="H1064" i="7"/>
  <c r="H1063" i="7"/>
  <c r="H1062" i="7"/>
  <c r="H1061" i="7"/>
  <c r="H1060" i="7"/>
  <c r="H1059" i="7"/>
  <c r="H1058" i="7"/>
  <c r="H1057" i="7"/>
  <c r="H1056" i="7"/>
  <c r="H1055" i="7"/>
  <c r="H1054" i="7"/>
  <c r="H1053" i="7"/>
  <c r="H1052" i="7"/>
  <c r="H1051" i="7"/>
  <c r="H1050" i="7"/>
  <c r="H1049" i="7"/>
  <c r="H1048" i="7"/>
  <c r="H1047" i="7"/>
  <c r="H1046" i="7"/>
  <c r="H1045" i="7"/>
  <c r="H1044" i="7"/>
  <c r="H1043" i="7"/>
  <c r="H1042" i="7"/>
  <c r="H1041" i="7"/>
  <c r="H1040" i="7"/>
  <c r="H1039" i="7"/>
  <c r="H1038" i="7"/>
  <c r="H1037" i="7"/>
  <c r="H1036" i="7"/>
  <c r="H1035" i="7"/>
  <c r="H1034" i="7"/>
  <c r="H1033" i="7"/>
  <c r="H1032" i="7"/>
  <c r="H1031" i="7"/>
  <c r="H1030" i="7"/>
  <c r="H1029" i="7"/>
  <c r="H1028" i="7"/>
  <c r="H1027" i="7"/>
  <c r="H1026" i="7"/>
  <c r="H1025" i="7"/>
  <c r="H1024" i="7"/>
  <c r="H1023" i="7"/>
  <c r="H1022" i="7"/>
  <c r="H1021" i="7"/>
  <c r="H1020" i="7"/>
  <c r="H1019" i="7"/>
  <c r="H1018" i="7"/>
  <c r="H1017" i="7"/>
  <c r="H1016" i="7"/>
  <c r="H1015" i="7"/>
  <c r="H1014" i="7"/>
  <c r="H1013" i="7"/>
  <c r="H1012" i="7"/>
  <c r="H1011" i="7"/>
  <c r="H1010" i="7"/>
  <c r="H1009" i="7"/>
  <c r="H1008" i="7"/>
  <c r="H1007" i="7"/>
  <c r="H1006" i="7"/>
  <c r="H1005" i="7"/>
  <c r="H1004" i="7"/>
  <c r="H1003" i="7"/>
  <c r="H1002" i="7"/>
  <c r="H1001" i="7"/>
  <c r="H1000" i="7"/>
  <c r="H999" i="7"/>
  <c r="H998" i="7"/>
  <c r="H997" i="7"/>
  <c r="H996" i="7"/>
  <c r="H995" i="7"/>
  <c r="H994" i="7"/>
  <c r="H993" i="7"/>
  <c r="H992" i="7"/>
  <c r="H991" i="7"/>
  <c r="H990" i="7"/>
  <c r="H989" i="7"/>
  <c r="H988" i="7"/>
  <c r="H987" i="7"/>
  <c r="H986" i="7"/>
  <c r="H985" i="7"/>
  <c r="H984" i="7"/>
  <c r="H983" i="7"/>
  <c r="H982" i="7"/>
  <c r="H981" i="7"/>
  <c r="H980" i="7"/>
  <c r="H979" i="7"/>
  <c r="H978" i="7"/>
  <c r="H977" i="7"/>
  <c r="H976" i="7"/>
  <c r="H975" i="7"/>
  <c r="H974" i="7"/>
  <c r="H973" i="7"/>
  <c r="H972" i="7"/>
  <c r="H971" i="7"/>
  <c r="H970" i="7"/>
  <c r="H969" i="7"/>
  <c r="H968" i="7"/>
  <c r="H967" i="7"/>
  <c r="H966" i="7"/>
  <c r="H965" i="7"/>
  <c r="H964" i="7"/>
  <c r="H963" i="7"/>
  <c r="H962" i="7"/>
  <c r="H961" i="7"/>
  <c r="H960" i="7"/>
  <c r="H959" i="7"/>
  <c r="H958" i="7"/>
  <c r="H957" i="7"/>
  <c r="H956" i="7"/>
  <c r="H955" i="7"/>
  <c r="H954" i="7"/>
  <c r="H953" i="7"/>
  <c r="H952" i="7"/>
  <c r="H951" i="7"/>
  <c r="H950" i="7"/>
  <c r="H949" i="7"/>
  <c r="H948" i="7"/>
  <c r="H947" i="7"/>
  <c r="H946" i="7"/>
  <c r="H945" i="7"/>
  <c r="H944" i="7"/>
  <c r="H943" i="7"/>
  <c r="H942" i="7"/>
  <c r="H941" i="7"/>
  <c r="H940" i="7"/>
  <c r="H939" i="7"/>
  <c r="H938" i="7"/>
  <c r="H937" i="7"/>
  <c r="H936" i="7"/>
  <c r="H935" i="7"/>
  <c r="H934" i="7"/>
  <c r="H933" i="7"/>
  <c r="H932" i="7"/>
  <c r="H931" i="7"/>
  <c r="H930" i="7"/>
  <c r="H929" i="7"/>
  <c r="H928" i="7"/>
  <c r="H927" i="7"/>
  <c r="H926" i="7"/>
  <c r="H925" i="7"/>
  <c r="H924" i="7"/>
  <c r="H923" i="7"/>
  <c r="H922" i="7"/>
  <c r="H921" i="7"/>
  <c r="H920" i="7"/>
  <c r="H919" i="7"/>
  <c r="H918" i="7"/>
  <c r="H917" i="7"/>
  <c r="H916" i="7"/>
  <c r="H915" i="7"/>
  <c r="H914" i="7"/>
  <c r="H913" i="7"/>
  <c r="H912" i="7"/>
  <c r="H911" i="7"/>
  <c r="H910" i="7"/>
  <c r="H909" i="7"/>
  <c r="H908" i="7"/>
  <c r="H907" i="7"/>
  <c r="H906" i="7"/>
  <c r="H905" i="7"/>
  <c r="H904" i="7"/>
  <c r="H903" i="7"/>
  <c r="H902" i="7"/>
  <c r="H901" i="7"/>
  <c r="H900" i="7"/>
  <c r="H899" i="7"/>
  <c r="H898" i="7"/>
  <c r="H897" i="7"/>
  <c r="H896" i="7"/>
  <c r="H895" i="7"/>
  <c r="H894" i="7"/>
  <c r="H893" i="7"/>
  <c r="H892" i="7"/>
  <c r="H891" i="7"/>
  <c r="H890" i="7"/>
  <c r="H889" i="7"/>
  <c r="H888" i="7"/>
  <c r="H887" i="7"/>
  <c r="H886" i="7"/>
  <c r="H885" i="7"/>
  <c r="H884"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31" i="7"/>
  <c r="H730" i="7"/>
  <c r="H729" i="7"/>
  <c r="H728" i="7"/>
  <c r="H727" i="7"/>
  <c r="H726" i="7"/>
  <c r="H725" i="7"/>
  <c r="H724" i="7"/>
  <c r="H723" i="7"/>
  <c r="H722" i="7"/>
  <c r="H721" i="7"/>
  <c r="H720" i="7"/>
  <c r="H719" i="7"/>
  <c r="H718" i="7"/>
  <c r="H717" i="7"/>
  <c r="H716" i="7"/>
  <c r="H715" i="7"/>
  <c r="H714" i="7"/>
  <c r="H713" i="7"/>
  <c r="H712" i="7"/>
  <c r="H711" i="7"/>
  <c r="H710" i="7"/>
  <c r="H709" i="7"/>
  <c r="H708" i="7"/>
  <c r="H707" i="7"/>
  <c r="H706" i="7"/>
  <c r="H705" i="7"/>
  <c r="H704" i="7"/>
  <c r="H703" i="7"/>
  <c r="H702" i="7"/>
  <c r="H701" i="7"/>
  <c r="H700" i="7"/>
  <c r="H699" i="7"/>
  <c r="H698" i="7"/>
  <c r="H697" i="7"/>
  <c r="H696" i="7"/>
  <c r="H695" i="7"/>
  <c r="H694" i="7"/>
  <c r="H693" i="7"/>
  <c r="H692" i="7"/>
  <c r="H691" i="7"/>
  <c r="H690" i="7"/>
  <c r="H689" i="7"/>
  <c r="H688" i="7"/>
  <c r="H687" i="7"/>
  <c r="H686" i="7"/>
  <c r="H685" i="7"/>
  <c r="H684" i="7"/>
  <c r="H683" i="7"/>
  <c r="H682" i="7"/>
  <c r="H681" i="7"/>
  <c r="H680" i="7"/>
  <c r="H679" i="7"/>
  <c r="H678" i="7"/>
  <c r="H677" i="7"/>
  <c r="H676" i="7"/>
  <c r="H675" i="7"/>
  <c r="H674" i="7"/>
  <c r="H673" i="7"/>
  <c r="H672" i="7"/>
  <c r="H671" i="7"/>
  <c r="H670" i="7"/>
  <c r="H669" i="7"/>
  <c r="H668" i="7"/>
  <c r="H667" i="7"/>
  <c r="H666" i="7"/>
  <c r="H665" i="7"/>
  <c r="H664" i="7"/>
  <c r="H663" i="7"/>
  <c r="H662" i="7"/>
  <c r="H661" i="7"/>
  <c r="H660" i="7"/>
  <c r="H659" i="7"/>
  <c r="H658" i="7"/>
  <c r="H657" i="7"/>
  <c r="H656" i="7"/>
  <c r="H655" i="7"/>
  <c r="H654" i="7"/>
  <c r="H653" i="7"/>
  <c r="H652" i="7"/>
  <c r="H651" i="7"/>
  <c r="H650" i="7"/>
  <c r="H649" i="7"/>
  <c r="H648"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601" i="7"/>
  <c r="H600" i="7"/>
  <c r="H599" i="7"/>
  <c r="H598" i="7"/>
  <c r="H597" i="7"/>
  <c r="H596" i="7"/>
  <c r="H595" i="7"/>
  <c r="H594" i="7"/>
  <c r="H593" i="7"/>
  <c r="H592" i="7"/>
  <c r="H591" i="7"/>
  <c r="H590" i="7"/>
  <c r="H589" i="7"/>
  <c r="H588" i="7"/>
  <c r="H587" i="7"/>
  <c r="H586" i="7"/>
  <c r="H585" i="7"/>
  <c r="H584" i="7"/>
  <c r="H583" i="7"/>
  <c r="H582" i="7"/>
  <c r="H581" i="7"/>
  <c r="H580" i="7"/>
  <c r="H579" i="7"/>
  <c r="H578" i="7"/>
  <c r="H577" i="7"/>
  <c r="H576" i="7"/>
  <c r="H575" i="7"/>
  <c r="H574" i="7"/>
  <c r="H573" i="7"/>
  <c r="H572" i="7"/>
  <c r="H571" i="7"/>
  <c r="H570" i="7"/>
  <c r="H569" i="7"/>
  <c r="H568" i="7"/>
  <c r="H567" i="7"/>
  <c r="H566" i="7"/>
  <c r="H565" i="7"/>
  <c r="H564" i="7"/>
  <c r="H563" i="7"/>
  <c r="H562" i="7"/>
  <c r="H561" i="7"/>
  <c r="H560" i="7"/>
  <c r="H559" i="7"/>
  <c r="H558" i="7"/>
  <c r="H557" i="7"/>
  <c r="H556" i="7"/>
  <c r="H555" i="7"/>
  <c r="H554" i="7"/>
  <c r="H553" i="7"/>
  <c r="H552" i="7"/>
  <c r="H551" i="7"/>
  <c r="H550" i="7"/>
  <c r="H549" i="7"/>
  <c r="H548" i="7"/>
  <c r="H547" i="7"/>
  <c r="H546" i="7"/>
  <c r="H545" i="7"/>
  <c r="H544" i="7"/>
  <c r="H543" i="7"/>
  <c r="H542" i="7"/>
  <c r="H541" i="7"/>
  <c r="H540" i="7"/>
  <c r="H539" i="7"/>
  <c r="H538" i="7"/>
  <c r="H537" i="7"/>
  <c r="H536" i="7"/>
  <c r="H535" i="7"/>
  <c r="H534" i="7"/>
  <c r="H533" i="7"/>
  <c r="H532" i="7"/>
  <c r="H531" i="7"/>
  <c r="H530" i="7"/>
  <c r="H529" i="7"/>
  <c r="H528" i="7"/>
  <c r="H527" i="7"/>
  <c r="H526" i="7"/>
  <c r="H525" i="7"/>
  <c r="H524"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 r="H3" i="7"/>
  <c r="H2" i="7"/>
  <c r="K8" i="14" l="1"/>
  <c r="K9" i="14"/>
  <c r="K10" i="14"/>
  <c r="K11" i="14"/>
  <c r="K12" i="14"/>
  <c r="K13" i="14"/>
  <c r="K14" i="14"/>
  <c r="K15" i="14"/>
  <c r="K16" i="14"/>
  <c r="K17" i="14"/>
  <c r="K18" i="14"/>
  <c r="K7" i="14"/>
  <c r="G15" i="19"/>
  <c r="E32" i="17"/>
  <c r="B32" i="17"/>
  <c r="H32" i="17"/>
  <c r="C32" i="17"/>
  <c r="C40" i="12"/>
  <c r="B40" i="12"/>
  <c r="E30" i="12"/>
  <c r="D30" i="12"/>
  <c r="D25" i="12"/>
  <c r="E25" i="12"/>
  <c r="D26" i="12"/>
  <c r="E26" i="12"/>
  <c r="D27" i="12"/>
  <c r="E27" i="12"/>
  <c r="D28" i="12"/>
  <c r="E28" i="12"/>
  <c r="D29" i="12"/>
  <c r="E29" i="12"/>
  <c r="D31" i="12"/>
  <c r="E31" i="12"/>
  <c r="D32" i="12"/>
  <c r="E32" i="12"/>
  <c r="D33" i="12"/>
  <c r="E33" i="12"/>
  <c r="D34" i="12"/>
  <c r="E34" i="12"/>
  <c r="D35" i="12"/>
  <c r="E35" i="12"/>
  <c r="E24" i="12"/>
  <c r="D24" i="12"/>
  <c r="G30" i="12"/>
  <c r="G31" i="12"/>
  <c r="F30" i="12"/>
  <c r="F35" i="12"/>
  <c r="F25" i="12"/>
  <c r="G25" i="12"/>
  <c r="F26" i="12"/>
  <c r="G26" i="12"/>
  <c r="F27" i="12"/>
  <c r="F28" i="12"/>
  <c r="G28" i="12"/>
  <c r="F29" i="12"/>
  <c r="G29" i="12"/>
  <c r="F31" i="12"/>
  <c r="F32" i="12"/>
  <c r="G32" i="12"/>
  <c r="F33" i="12"/>
  <c r="G33" i="12"/>
  <c r="F34" i="12"/>
  <c r="G34" i="12"/>
  <c r="G35" i="12"/>
  <c r="F37" i="12"/>
  <c r="G37" i="12"/>
  <c r="F38" i="12"/>
  <c r="G38" i="12"/>
  <c r="G24" i="12"/>
  <c r="F24" i="12"/>
  <c r="K25" i="12"/>
  <c r="K26" i="12"/>
  <c r="K27" i="12"/>
  <c r="K28" i="12"/>
  <c r="K29" i="12"/>
  <c r="K30" i="12"/>
  <c r="K31" i="12"/>
  <c r="K32" i="12"/>
  <c r="K33" i="12"/>
  <c r="K34" i="12"/>
  <c r="K35" i="12"/>
  <c r="K24" i="12"/>
  <c r="I24" i="12"/>
  <c r="J25" i="12"/>
  <c r="J26" i="12"/>
  <c r="J27" i="12"/>
  <c r="J28" i="12"/>
  <c r="J29" i="12"/>
  <c r="J30" i="12"/>
  <c r="J31" i="12"/>
  <c r="J32" i="12"/>
  <c r="J33" i="12"/>
  <c r="J34" i="12"/>
  <c r="J35" i="12"/>
  <c r="J24" i="12"/>
  <c r="E36" i="12"/>
  <c r="E37" i="12"/>
  <c r="E38" i="12"/>
  <c r="D36" i="12"/>
  <c r="D37" i="12"/>
  <c r="D38" i="12"/>
  <c r="K19" i="14" l="1"/>
  <c r="M19" i="14"/>
  <c r="L19" i="14"/>
  <c r="J19" i="14"/>
  <c r="I19" i="14"/>
  <c r="G19" i="14"/>
  <c r="S4" i="14"/>
  <c r="Q4" i="14"/>
  <c r="Q9" i="14" s="1"/>
  <c r="R4" i="14"/>
  <c r="R10" i="14" s="1"/>
  <c r="O4" i="14"/>
  <c r="O14" i="14" s="1"/>
  <c r="C19" i="14"/>
  <c r="S11" i="14" l="1"/>
  <c r="S13" i="14"/>
  <c r="O18" i="14"/>
  <c r="O10" i="14"/>
  <c r="O15" i="14"/>
  <c r="Q18" i="14"/>
  <c r="S8" i="14"/>
  <c r="S16" i="14"/>
  <c r="S15" i="14"/>
  <c r="Q13" i="14"/>
  <c r="O9" i="14"/>
  <c r="S7" i="14"/>
  <c r="R13" i="14"/>
  <c r="S12" i="14"/>
  <c r="S17" i="14"/>
  <c r="Q12" i="14"/>
  <c r="O7" i="14"/>
  <c r="Q10" i="14"/>
  <c r="S14" i="14"/>
  <c r="S9" i="14"/>
  <c r="O17" i="14"/>
  <c r="R11" i="14"/>
  <c r="O16" i="14"/>
  <c r="R12" i="14"/>
  <c r="Q11" i="14"/>
  <c r="O8" i="14"/>
  <c r="R16" i="14"/>
  <c r="O12" i="14"/>
  <c r="R8" i="14"/>
  <c r="Q14" i="14"/>
  <c r="O11" i="14"/>
  <c r="R7" i="14"/>
  <c r="S18" i="14"/>
  <c r="R17" i="14"/>
  <c r="Q16" i="14"/>
  <c r="O13" i="14"/>
  <c r="S10" i="14"/>
  <c r="R9" i="14"/>
  <c r="Q8" i="14"/>
  <c r="R14" i="14"/>
  <c r="R15" i="14"/>
  <c r="Q15" i="14"/>
  <c r="Q7" i="14"/>
  <c r="R18" i="14"/>
  <c r="Q17" i="14"/>
  <c r="O19" i="14" l="1"/>
  <c r="Q19" i="14"/>
  <c r="U19" i="14"/>
  <c r="R19" i="14"/>
  <c r="S19" i="14"/>
  <c r="Q15" i="19" l="1"/>
  <c r="O15" i="19"/>
  <c r="M15" i="19"/>
  <c r="F15" i="19"/>
  <c r="E15" i="19"/>
  <c r="P4" i="14" l="1"/>
  <c r="N14" i="15"/>
  <c r="P15" i="14" l="1"/>
  <c r="P8" i="14"/>
  <c r="P16" i="14"/>
  <c r="P9" i="14"/>
  <c r="W9" i="14" s="1"/>
  <c r="P17" i="14"/>
  <c r="W17" i="14" s="1"/>
  <c r="P10" i="14"/>
  <c r="W10" i="14" s="1"/>
  <c r="P18" i="14"/>
  <c r="P11" i="14"/>
  <c r="W11" i="14" s="1"/>
  <c r="P7" i="14"/>
  <c r="P14" i="14"/>
  <c r="W14" i="14" s="1"/>
  <c r="P12" i="14"/>
  <c r="W12" i="14" s="1"/>
  <c r="P13" i="14"/>
  <c r="W13" i="14" s="1"/>
  <c r="T19" i="14"/>
  <c r="W8" i="14"/>
  <c r="W18" i="14"/>
  <c r="W15" i="14"/>
  <c r="W16" i="14"/>
  <c r="P19" i="14" l="1"/>
  <c r="W7" i="14"/>
  <c r="W19" i="14" s="1"/>
  <c r="L25" i="17"/>
  <c r="L26" i="17"/>
  <c r="AY2" i="17"/>
  <c r="AW2" i="17"/>
  <c r="N37" i="15"/>
  <c r="M37" i="15"/>
  <c r="M28" i="15"/>
  <c r="M20" i="15"/>
  <c r="M14" i="15"/>
  <c r="E39" i="12"/>
  <c r="C30" i="12"/>
  <c r="C35" i="12"/>
  <c r="B35" i="12"/>
  <c r="C34" i="12"/>
  <c r="B34" i="12"/>
  <c r="C33" i="12"/>
  <c r="B33" i="12"/>
  <c r="C32" i="12"/>
  <c r="B32" i="12"/>
  <c r="C31" i="12"/>
  <c r="B31" i="12"/>
  <c r="B30" i="12"/>
  <c r="C29" i="12"/>
  <c r="B29" i="12"/>
  <c r="C28" i="12"/>
  <c r="B28" i="12"/>
  <c r="C27" i="12"/>
  <c r="B27" i="12"/>
  <c r="C26" i="12"/>
  <c r="B26" i="12"/>
  <c r="C25" i="12"/>
  <c r="B25" i="12"/>
  <c r="C24" i="12"/>
  <c r="B24" i="12"/>
  <c r="AD30" i="12"/>
  <c r="AD31" i="12"/>
  <c r="AE35" i="12"/>
  <c r="AD35" i="12"/>
  <c r="AE34" i="12"/>
  <c r="AD34" i="12"/>
  <c r="AE33" i="12"/>
  <c r="AD33" i="12"/>
  <c r="AE32" i="12"/>
  <c r="AD32" i="12"/>
  <c r="AE31" i="12"/>
  <c r="AE30" i="12"/>
  <c r="AE29" i="12"/>
  <c r="AD29" i="12"/>
  <c r="AE28" i="12"/>
  <c r="AD28" i="12"/>
  <c r="AE27" i="12"/>
  <c r="AD27" i="12"/>
  <c r="AE26" i="12"/>
  <c r="AD26" i="12"/>
  <c r="AE25" i="12"/>
  <c r="AD25" i="12"/>
  <c r="AE24" i="12"/>
  <c r="AD24" i="12"/>
  <c r="I35" i="12"/>
  <c r="H35" i="12"/>
  <c r="I34" i="12"/>
  <c r="H34" i="12"/>
  <c r="I33" i="12"/>
  <c r="H33" i="12"/>
  <c r="I32" i="12"/>
  <c r="H32" i="12"/>
  <c r="I31" i="12"/>
  <c r="H31" i="12"/>
  <c r="I30" i="12"/>
  <c r="H30" i="12"/>
  <c r="I29" i="12"/>
  <c r="H29" i="12"/>
  <c r="I28" i="12"/>
  <c r="H28" i="12"/>
  <c r="I27" i="12"/>
  <c r="H27" i="12"/>
  <c r="I26" i="12"/>
  <c r="H26" i="12"/>
  <c r="I25" i="12"/>
  <c r="H25" i="12"/>
  <c r="H24" i="12"/>
  <c r="M34" i="12"/>
  <c r="M32" i="12"/>
  <c r="L32" i="12"/>
  <c r="L31" i="12"/>
  <c r="M35" i="12"/>
  <c r="L35" i="12"/>
  <c r="L34" i="12"/>
  <c r="M33" i="12"/>
  <c r="L33" i="12"/>
  <c r="M31" i="12"/>
  <c r="M30" i="12"/>
  <c r="L30" i="12"/>
  <c r="M29" i="12"/>
  <c r="L29" i="12"/>
  <c r="M28" i="12"/>
  <c r="L28" i="12"/>
  <c r="M27" i="12"/>
  <c r="L27" i="12"/>
  <c r="M26" i="12"/>
  <c r="L26" i="12"/>
  <c r="M25" i="12"/>
  <c r="L25" i="12"/>
  <c r="M24" i="12"/>
  <c r="L24" i="12"/>
  <c r="O32" i="12"/>
  <c r="N32" i="12"/>
  <c r="N31" i="12"/>
  <c r="O35" i="12"/>
  <c r="N35" i="12"/>
  <c r="O34" i="12"/>
  <c r="N34" i="12"/>
  <c r="O33" i="12"/>
  <c r="N33" i="12"/>
  <c r="O31" i="12"/>
  <c r="O30" i="12"/>
  <c r="N30" i="12"/>
  <c r="O29" i="12"/>
  <c r="N29" i="12"/>
  <c r="O28" i="12"/>
  <c r="N28" i="12"/>
  <c r="O27" i="12"/>
  <c r="N27" i="12"/>
  <c r="O26" i="12"/>
  <c r="N26" i="12"/>
  <c r="O25" i="12"/>
  <c r="N25" i="12"/>
  <c r="O24" i="12"/>
  <c r="N24" i="12"/>
  <c r="AT32" i="12"/>
  <c r="AU32" i="12"/>
  <c r="AU30" i="12"/>
  <c r="AT30" i="12"/>
  <c r="AT29" i="12"/>
  <c r="AT31" i="12"/>
  <c r="AT24" i="12"/>
  <c r="AU35" i="12"/>
  <c r="AT35" i="12"/>
  <c r="AU34" i="12"/>
  <c r="AT34" i="12"/>
  <c r="AU33" i="12"/>
  <c r="AT33" i="12"/>
  <c r="AU31" i="12"/>
  <c r="AU29" i="12"/>
  <c r="AU28" i="12"/>
  <c r="AT28" i="12"/>
  <c r="AU27" i="12"/>
  <c r="AT27" i="12"/>
  <c r="AU26" i="12"/>
  <c r="AT26" i="12"/>
  <c r="AU25" i="12"/>
  <c r="AT25" i="12"/>
  <c r="AU24" i="12"/>
  <c r="AX32" i="12"/>
  <c r="AY35" i="12"/>
  <c r="AX35" i="12"/>
  <c r="AY34" i="12"/>
  <c r="AX34" i="12"/>
  <c r="AY33" i="12"/>
  <c r="AX33" i="12"/>
  <c r="AY32" i="12"/>
  <c r="AY31" i="12"/>
  <c r="AX31" i="12"/>
  <c r="AY30" i="12"/>
  <c r="AX30" i="12"/>
  <c r="AY29" i="12"/>
  <c r="AX29" i="12"/>
  <c r="AY28" i="12"/>
  <c r="AX28" i="12"/>
  <c r="AY27" i="12"/>
  <c r="AX27" i="12"/>
  <c r="AY26" i="12"/>
  <c r="AX26" i="12"/>
  <c r="AY25" i="12"/>
  <c r="AX25" i="12"/>
  <c r="AY24" i="12"/>
  <c r="AX24" i="12"/>
  <c r="Y34" i="12"/>
  <c r="Y33" i="12"/>
  <c r="Y32" i="12"/>
  <c r="X34" i="12"/>
  <c r="X33" i="12"/>
  <c r="X32" i="12"/>
  <c r="X31" i="12"/>
  <c r="X24" i="12"/>
  <c r="Y35" i="12"/>
  <c r="X35" i="12"/>
  <c r="Y31" i="12"/>
  <c r="Y30" i="12"/>
  <c r="X30" i="12"/>
  <c r="X25" i="12"/>
  <c r="Y25" i="12"/>
  <c r="X26" i="12"/>
  <c r="Y26" i="12"/>
  <c r="X27" i="12"/>
  <c r="Y27" i="12"/>
  <c r="X28" i="12"/>
  <c r="Y28" i="12"/>
  <c r="X29" i="12"/>
  <c r="Y29" i="12"/>
  <c r="Y24" i="12"/>
  <c r="E4" i="16"/>
  <c r="E5" i="16"/>
  <c r="E6" i="16"/>
  <c r="E7" i="16"/>
  <c r="E8" i="16"/>
  <c r="E9" i="16"/>
  <c r="E10" i="16"/>
  <c r="E11" i="16"/>
  <c r="E12" i="16"/>
  <c r="E13" i="16"/>
  <c r="E14" i="16"/>
  <c r="E3" i="16"/>
  <c r="D31" i="17"/>
  <c r="G30" i="17"/>
  <c r="G32" i="17" s="1"/>
  <c r="F30" i="17"/>
  <c r="F32" i="17" s="1"/>
  <c r="D30" i="17"/>
  <c r="J29" i="17"/>
  <c r="I29" i="17"/>
  <c r="G29" i="17"/>
  <c r="F29" i="17"/>
  <c r="D29" i="17"/>
  <c r="J28" i="17"/>
  <c r="I28" i="17"/>
  <c r="G28" i="17"/>
  <c r="F28" i="17"/>
  <c r="D28" i="17"/>
  <c r="J27" i="17"/>
  <c r="I27" i="17"/>
  <c r="G27" i="17"/>
  <c r="F27" i="17"/>
  <c r="D27" i="17"/>
  <c r="J26" i="17"/>
  <c r="I26" i="17"/>
  <c r="G26" i="17"/>
  <c r="F26" i="17"/>
  <c r="D26" i="17"/>
  <c r="J25" i="17"/>
  <c r="I25" i="17"/>
  <c r="G25" i="17"/>
  <c r="F25" i="17"/>
  <c r="D25" i="17"/>
  <c r="J24" i="17"/>
  <c r="I24" i="17"/>
  <c r="G24" i="17"/>
  <c r="F24" i="17"/>
  <c r="D24" i="17"/>
  <c r="J23" i="17"/>
  <c r="I23" i="17"/>
  <c r="G23" i="17"/>
  <c r="F23" i="17"/>
  <c r="D23" i="17"/>
  <c r="J22" i="17"/>
  <c r="I22" i="17"/>
  <c r="G22" i="17"/>
  <c r="F22" i="17"/>
  <c r="D22" i="17"/>
  <c r="J21" i="17"/>
  <c r="I21" i="17"/>
  <c r="G21" i="17"/>
  <c r="F21" i="17"/>
  <c r="D21" i="17"/>
  <c r="J20" i="17"/>
  <c r="I20" i="17"/>
  <c r="G20" i="17"/>
  <c r="F20" i="17"/>
  <c r="D20" i="17"/>
  <c r="J19" i="17"/>
  <c r="I19" i="17"/>
  <c r="G19" i="17"/>
  <c r="F19" i="17"/>
  <c r="D19" i="17"/>
  <c r="AU14" i="17"/>
  <c r="AY14" i="17" s="1"/>
  <c r="AT14" i="17"/>
  <c r="L29" i="17" s="1"/>
  <c r="AS14" i="17"/>
  <c r="L28" i="17" s="1"/>
  <c r="AR14" i="17"/>
  <c r="L27" i="17" s="1"/>
  <c r="AQ14" i="17"/>
  <c r="AP14" i="17"/>
  <c r="AO14" i="17"/>
  <c r="AN14" i="17"/>
  <c r="L23" i="17" s="1"/>
  <c r="AM14" i="17"/>
  <c r="AL14" i="17"/>
  <c r="AK14" i="17"/>
  <c r="AJ14" i="17"/>
  <c r="AI14" i="17"/>
  <c r="AH14" i="17"/>
  <c r="AG14" i="17"/>
  <c r="AF14" i="17"/>
  <c r="AE14" i="17"/>
  <c r="AD14" i="17"/>
  <c r="AB14" i="17"/>
  <c r="E15" i="16" s="1"/>
  <c r="AA14" i="17"/>
  <c r="Z14" i="17"/>
  <c r="Y14" i="17"/>
  <c r="X14" i="17"/>
  <c r="W14" i="17"/>
  <c r="L24" i="17" s="1"/>
  <c r="V14" i="17"/>
  <c r="U14" i="17"/>
  <c r="T14" i="17"/>
  <c r="S14" i="17"/>
  <c r="R14" i="17"/>
  <c r="Q14" i="17"/>
  <c r="P14" i="17"/>
  <c r="O14" i="17"/>
  <c r="N14" i="17"/>
  <c r="M14" i="17"/>
  <c r="L14" i="17"/>
  <c r="K14" i="17"/>
  <c r="AY13" i="17"/>
  <c r="AW13" i="17"/>
  <c r="J13" i="17"/>
  <c r="C13" i="17" s="1"/>
  <c r="I13" i="17"/>
  <c r="H13" i="17"/>
  <c r="G13" i="17"/>
  <c r="F13" i="17"/>
  <c r="E13" i="17"/>
  <c r="AY12" i="17"/>
  <c r="AW12" i="17"/>
  <c r="J12" i="17"/>
  <c r="C12" i="17" s="1"/>
  <c r="I12" i="17"/>
  <c r="D12" i="17" s="1"/>
  <c r="H12" i="17"/>
  <c r="G12" i="17"/>
  <c r="F12" i="17"/>
  <c r="E12" i="17"/>
  <c r="AY11" i="17"/>
  <c r="AW11" i="17"/>
  <c r="J11" i="17"/>
  <c r="C11" i="17" s="1"/>
  <c r="I11" i="17"/>
  <c r="D11" i="17" s="1"/>
  <c r="H11" i="17"/>
  <c r="G11" i="17"/>
  <c r="F11" i="17"/>
  <c r="E11" i="17"/>
  <c r="AY10" i="17"/>
  <c r="AW10" i="17"/>
  <c r="J10" i="17"/>
  <c r="C10" i="17" s="1"/>
  <c r="I10" i="17"/>
  <c r="D10" i="17" s="1"/>
  <c r="H10" i="17"/>
  <c r="G10" i="17"/>
  <c r="F10" i="17"/>
  <c r="E10" i="17"/>
  <c r="AY9" i="17"/>
  <c r="AW9" i="17"/>
  <c r="J9" i="17"/>
  <c r="C9" i="17" s="1"/>
  <c r="I9" i="17"/>
  <c r="D9" i="17" s="1"/>
  <c r="H9" i="17"/>
  <c r="G9" i="17"/>
  <c r="F9" i="17"/>
  <c r="E9" i="17"/>
  <c r="AY8" i="17"/>
  <c r="AW8" i="17"/>
  <c r="J8" i="17"/>
  <c r="C8" i="17" s="1"/>
  <c r="I8" i="17"/>
  <c r="D8" i="17" s="1"/>
  <c r="H8" i="17"/>
  <c r="G8" i="17"/>
  <c r="F8" i="17"/>
  <c r="E8" i="17"/>
  <c r="AY7" i="17"/>
  <c r="AW7" i="17"/>
  <c r="J7" i="17"/>
  <c r="I7" i="17"/>
  <c r="H7" i="17"/>
  <c r="G7" i="17"/>
  <c r="F7" i="17"/>
  <c r="D7" i="17" s="1"/>
  <c r="E7" i="17"/>
  <c r="AY6" i="17"/>
  <c r="AW6" i="17"/>
  <c r="J6" i="17"/>
  <c r="C6" i="17" s="1"/>
  <c r="I6" i="17"/>
  <c r="H6" i="17"/>
  <c r="G6" i="17"/>
  <c r="F6" i="17"/>
  <c r="E6" i="17"/>
  <c r="AY5" i="17"/>
  <c r="AW5" i="17"/>
  <c r="J5" i="17"/>
  <c r="C5" i="17" s="1"/>
  <c r="I5" i="17"/>
  <c r="H5" i="17"/>
  <c r="G5" i="17"/>
  <c r="F5" i="17"/>
  <c r="E5" i="17"/>
  <c r="AY4" i="17"/>
  <c r="AW4" i="17"/>
  <c r="J4" i="17"/>
  <c r="C4" i="17" s="1"/>
  <c r="I4" i="17"/>
  <c r="H4" i="17"/>
  <c r="G4" i="17"/>
  <c r="F4" i="17"/>
  <c r="E4" i="17"/>
  <c r="D4" i="17"/>
  <c r="AY3" i="17"/>
  <c r="AW3" i="17"/>
  <c r="J3" i="17"/>
  <c r="I3" i="17"/>
  <c r="H3" i="17"/>
  <c r="G3" i="17"/>
  <c r="F3" i="17"/>
  <c r="D3" i="17" s="1"/>
  <c r="E3" i="17"/>
  <c r="C3" i="17" s="1"/>
  <c r="J2" i="17"/>
  <c r="C2" i="17" s="1"/>
  <c r="I2" i="17"/>
  <c r="H2" i="17"/>
  <c r="G2" i="17"/>
  <c r="F2" i="17"/>
  <c r="E2" i="17"/>
  <c r="D9" i="16"/>
  <c r="L22" i="17" l="1"/>
  <c r="L5" i="11" s="1"/>
  <c r="C7" i="17"/>
  <c r="C14" i="17"/>
  <c r="D13" i="17"/>
  <c r="D2" i="17"/>
  <c r="D14" i="17" s="1"/>
  <c r="D5" i="17"/>
  <c r="D6" i="17"/>
  <c r="BC37" i="12"/>
  <c r="Q36" i="12"/>
  <c r="P37" i="12"/>
  <c r="Q37" i="12"/>
  <c r="Q38" i="12"/>
  <c r="P38" i="12"/>
  <c r="P36" i="12"/>
  <c r="Q39" i="12"/>
  <c r="P39" i="12"/>
  <c r="O40" i="12"/>
  <c r="M40" i="12"/>
  <c r="D14" i="11" s="1"/>
  <c r="H14" i="11" s="1"/>
  <c r="D8" i="11"/>
  <c r="H8" i="11" s="1"/>
  <c r="J8" i="11" s="1"/>
  <c r="N40" i="12"/>
  <c r="H40" i="12"/>
  <c r="C8" i="11"/>
  <c r="I8" i="11" s="1"/>
  <c r="J40" i="12"/>
  <c r="I40" i="12"/>
  <c r="L40" i="12"/>
  <c r="K40" i="12"/>
  <c r="P28" i="12"/>
  <c r="R28" i="12" s="1"/>
  <c r="BB38" i="12"/>
  <c r="BC38" i="12"/>
  <c r="BB27" i="12"/>
  <c r="BB39" i="12"/>
  <c r="BB36" i="12"/>
  <c r="BC36" i="12"/>
  <c r="BB37" i="12"/>
  <c r="BC39" i="12"/>
  <c r="AW14" i="17"/>
  <c r="P29" i="12" l="1"/>
  <c r="R29" i="12" s="1"/>
  <c r="BC30" i="12"/>
  <c r="D13" i="11"/>
  <c r="H13" i="11" s="1"/>
  <c r="BB32" i="12"/>
  <c r="Q32" i="12"/>
  <c r="S32" i="12" s="1"/>
  <c r="C13" i="11"/>
  <c r="I13" i="11" s="1"/>
  <c r="J13" i="11" s="1"/>
  <c r="P34" i="12"/>
  <c r="R34" i="12" s="1"/>
  <c r="P32" i="12"/>
  <c r="R32" i="12" s="1"/>
  <c r="Q30" i="12"/>
  <c r="S30" i="12" s="1"/>
  <c r="P33" i="12"/>
  <c r="R33" i="12" s="1"/>
  <c r="P26" i="12"/>
  <c r="R26" i="12" s="1"/>
  <c r="Q26" i="12"/>
  <c r="S26" i="12" s="1"/>
  <c r="S35" i="12"/>
  <c r="P25" i="12"/>
  <c r="R25" i="12" s="1"/>
  <c r="Q29" i="12"/>
  <c r="S29" i="12" s="1"/>
  <c r="Q27" i="12"/>
  <c r="S27" i="12" s="1"/>
  <c r="Q33" i="12"/>
  <c r="S33" i="12" s="1"/>
  <c r="Q31" i="12"/>
  <c r="S31" i="12" s="1"/>
  <c r="P35" i="12"/>
  <c r="R35" i="12" s="1"/>
  <c r="Q34" i="12"/>
  <c r="S34" i="12" s="1"/>
  <c r="P24" i="12"/>
  <c r="R24" i="12" s="1"/>
  <c r="BB31" i="12"/>
  <c r="Q28" i="12"/>
  <c r="S28" i="12" s="1"/>
  <c r="BC26" i="12"/>
  <c r="P27" i="12"/>
  <c r="R27" i="12" s="1"/>
  <c r="Q24" i="12"/>
  <c r="S24" i="12" s="1"/>
  <c r="P30" i="12"/>
  <c r="R30" i="12" s="1"/>
  <c r="BC35" i="12"/>
  <c r="P31" i="12"/>
  <c r="R31" i="12" s="1"/>
  <c r="BC25" i="12"/>
  <c r="Q25" i="12"/>
  <c r="S25" i="12" s="1"/>
  <c r="C14" i="11"/>
  <c r="I14" i="11" s="1"/>
  <c r="BC31" i="12"/>
  <c r="BB28" i="12"/>
  <c r="BC29" i="12"/>
  <c r="BC33" i="12"/>
  <c r="BB34" i="12"/>
  <c r="BB26" i="12"/>
  <c r="BB29" i="12"/>
  <c r="BC27" i="12"/>
  <c r="BB35" i="12"/>
  <c r="BC24" i="12"/>
  <c r="BC32" i="12"/>
  <c r="F40" i="12"/>
  <c r="C7" i="11" s="1"/>
  <c r="I7" i="11" s="1"/>
  <c r="BC28" i="12"/>
  <c r="BB30" i="12"/>
  <c r="G40" i="12"/>
  <c r="D7" i="11" s="1"/>
  <c r="H7" i="11" s="1"/>
  <c r="J7" i="11" s="1"/>
  <c r="BB33" i="12"/>
  <c r="BC34" i="12"/>
  <c r="BB25" i="12"/>
  <c r="E40" i="12"/>
  <c r="BB24" i="12"/>
  <c r="D40" i="12"/>
  <c r="C5" i="11" s="1"/>
  <c r="I5" i="11" s="1"/>
  <c r="D3" i="16"/>
  <c r="B15" i="16"/>
  <c r="C15" i="16"/>
  <c r="D15" i="16" s="1"/>
  <c r="D4" i="16"/>
  <c r="D5" i="16"/>
  <c r="D6" i="16"/>
  <c r="D7" i="16"/>
  <c r="D8" i="16"/>
  <c r="D10" i="16"/>
  <c r="D11" i="16"/>
  <c r="D12" i="16"/>
  <c r="D13" i="16"/>
  <c r="D14" i="16"/>
  <c r="Q14" i="11" l="1"/>
  <c r="J14" i="11"/>
  <c r="D6" i="11"/>
  <c r="H6" i="11" s="1"/>
  <c r="J6" i="11" s="1"/>
  <c r="D5" i="11"/>
  <c r="H5" i="11" s="1"/>
  <c r="J5" i="11" s="1"/>
  <c r="J15" i="11" s="1"/>
  <c r="P40" i="12"/>
  <c r="Q40" i="12"/>
  <c r="C6" i="11"/>
  <c r="I6" i="11" s="1"/>
  <c r="BC40" i="12"/>
  <c r="BB40" i="12"/>
  <c r="P5" i="15"/>
  <c r="Q8" i="11" l="1"/>
  <c r="Q6" i="11"/>
  <c r="Q7" i="11"/>
  <c r="R68" i="15"/>
  <c r="R28" i="15"/>
  <c r="R53" i="15"/>
  <c r="R20" i="15"/>
  <c r="R14" i="15"/>
  <c r="F8" i="11" s="1"/>
  <c r="R76" i="15"/>
  <c r="P20" i="15"/>
  <c r="R47" i="15"/>
  <c r="F7" i="11" s="1"/>
  <c r="P14" i="15"/>
  <c r="G8" i="11" s="1"/>
  <c r="R37" i="15"/>
  <c r="H15" i="11"/>
  <c r="D15" i="11"/>
  <c r="G14" i="16"/>
  <c r="K12" i="16"/>
  <c r="F14" i="11" l="1"/>
  <c r="F13" i="11"/>
  <c r="F6" i="11"/>
  <c r="F5" i="11"/>
  <c r="F15" i="11" s="1"/>
  <c r="G12" i="16"/>
  <c r="K14" i="16"/>
  <c r="H13" i="16"/>
  <c r="H9" i="16"/>
  <c r="H8" i="16"/>
  <c r="H12" i="16"/>
  <c r="H6" i="16"/>
  <c r="K6" i="16"/>
  <c r="H4" i="16"/>
  <c r="H10" i="16"/>
  <c r="H11" i="16"/>
  <c r="H14" i="16"/>
  <c r="I14" i="16" s="1"/>
  <c r="M14" i="16" s="1"/>
  <c r="H7" i="16"/>
  <c r="H3" i="16"/>
  <c r="G5" i="16"/>
  <c r="G9" i="16"/>
  <c r="K13" i="16"/>
  <c r="G7" i="16"/>
  <c r="G8" i="16"/>
  <c r="G13" i="16"/>
  <c r="K5" i="16"/>
  <c r="K7" i="16"/>
  <c r="G11" i="16"/>
  <c r="K3" i="16"/>
  <c r="G6" i="16"/>
  <c r="K11" i="16"/>
  <c r="K8" i="16"/>
  <c r="H5" i="16"/>
  <c r="G3" i="16"/>
  <c r="K4" i="16"/>
  <c r="K10" i="16"/>
  <c r="K9" i="16"/>
  <c r="G4" i="16"/>
  <c r="G10" i="16"/>
  <c r="I13" i="16" l="1"/>
  <c r="M13" i="16" s="1"/>
  <c r="I12" i="16"/>
  <c r="M12" i="16" s="1"/>
  <c r="I9" i="16"/>
  <c r="M9" i="16" s="1"/>
  <c r="I6" i="16"/>
  <c r="M6" i="16" s="1"/>
  <c r="I8" i="16"/>
  <c r="M8" i="16" s="1"/>
  <c r="I7" i="16"/>
  <c r="M7" i="16" s="1"/>
  <c r="I10" i="16"/>
  <c r="M10" i="16" s="1"/>
  <c r="I4" i="16"/>
  <c r="M4" i="16" s="1"/>
  <c r="I5" i="16"/>
  <c r="M5" i="16" s="1"/>
  <c r="I11" i="16"/>
  <c r="M11" i="16" s="1"/>
  <c r="G15" i="16"/>
  <c r="I3" i="16"/>
  <c r="K15" i="16"/>
  <c r="H15" i="16"/>
  <c r="M3" i="16" l="1"/>
  <c r="M15" i="16" s="1"/>
  <c r="I15" i="16"/>
  <c r="Q5" i="15"/>
  <c r="S68" i="15" l="1"/>
  <c r="S28" i="15"/>
  <c r="Q53" i="15"/>
  <c r="Q47" i="15"/>
  <c r="S53" i="15"/>
  <c r="S20" i="15"/>
  <c r="Q37" i="15"/>
  <c r="Q28" i="15"/>
  <c r="S47" i="15"/>
  <c r="S14" i="15"/>
  <c r="Q20" i="15"/>
  <c r="Q14" i="15"/>
  <c r="Q76" i="15"/>
  <c r="S76" i="15"/>
  <c r="Q68" i="15"/>
  <c r="S37" i="15"/>
  <c r="N76" i="15"/>
  <c r="M76" i="15"/>
  <c r="P76" i="15" s="1"/>
  <c r="N68" i="15"/>
  <c r="M68" i="15"/>
  <c r="P68" i="15" s="1"/>
  <c r="N53" i="15"/>
  <c r="M53" i="15"/>
  <c r="P53" i="15" s="1"/>
  <c r="G14" i="11" s="1"/>
  <c r="N28" i="15"/>
  <c r="P28" i="15"/>
  <c r="G13" i="11" s="1"/>
  <c r="N20" i="15"/>
  <c r="K47" i="15"/>
  <c r="J47" i="15"/>
  <c r="M47" i="15" s="1"/>
  <c r="P47" i="15" s="1"/>
  <c r="G7" i="11" s="1"/>
  <c r="K37" i="15"/>
  <c r="J37" i="15"/>
  <c r="G41" i="15"/>
  <c r="F41" i="15"/>
  <c r="C41" i="15"/>
  <c r="B41" i="15"/>
  <c r="G32" i="15"/>
  <c r="F32" i="15"/>
  <c r="C32" i="15"/>
  <c r="B32" i="15"/>
  <c r="P37" i="15" l="1"/>
  <c r="G5" i="11" s="1"/>
  <c r="N47" i="15"/>
  <c r="G6" i="11"/>
  <c r="G15" i="11" l="1"/>
  <c r="C71" i="15"/>
  <c r="C69" i="15"/>
  <c r="C67" i="15"/>
  <c r="C64" i="15"/>
  <c r="C58" i="15"/>
  <c r="C49" i="15"/>
  <c r="C40" i="15"/>
  <c r="C31" i="15"/>
  <c r="C23" i="15"/>
  <c r="C16" i="15"/>
  <c r="C13" i="15"/>
  <c r="B71" i="15"/>
  <c r="B69" i="15"/>
  <c r="B67" i="15"/>
  <c r="B64" i="15"/>
  <c r="B58" i="15"/>
  <c r="B49" i="15"/>
  <c r="B40" i="15"/>
  <c r="B31" i="15"/>
  <c r="B23" i="15"/>
  <c r="B16" i="15"/>
  <c r="B13" i="15"/>
  <c r="G71" i="15"/>
  <c r="G69" i="15"/>
  <c r="G67" i="15"/>
  <c r="G64" i="15"/>
  <c r="G58" i="15"/>
  <c r="G49" i="15"/>
  <c r="G40" i="15"/>
  <c r="G31" i="15"/>
  <c r="G23" i="15"/>
  <c r="G16" i="15"/>
  <c r="G13" i="15"/>
  <c r="F71" i="15"/>
  <c r="F69" i="15"/>
  <c r="F67" i="15"/>
  <c r="F64" i="15"/>
  <c r="F58" i="15"/>
  <c r="F49" i="15"/>
  <c r="F40" i="15"/>
  <c r="F31" i="15"/>
  <c r="F23" i="15"/>
  <c r="F16" i="15"/>
  <c r="F13" i="15"/>
  <c r="P66" i="12" l="1"/>
  <c r="J3" i="16" l="1"/>
  <c r="J8" i="16"/>
  <c r="J10" i="16"/>
  <c r="J11" i="16"/>
  <c r="J5" i="16"/>
  <c r="J13" i="16"/>
  <c r="J7" i="16"/>
  <c r="J9" i="16"/>
  <c r="J4" i="16"/>
  <c r="J12" i="16"/>
  <c r="J6" i="16"/>
  <c r="J14" i="16"/>
  <c r="C14" i="19"/>
  <c r="Q13" i="11"/>
  <c r="Q61" i="12"/>
  <c r="P61" i="12"/>
  <c r="Q57" i="12"/>
  <c r="P57" i="12"/>
  <c r="Q60" i="12"/>
  <c r="P60" i="12"/>
  <c r="Q56" i="12"/>
  <c r="P56" i="12"/>
  <c r="Q55" i="12"/>
  <c r="P55" i="12"/>
  <c r="Q54" i="12"/>
  <c r="P54" i="12"/>
  <c r="Q59" i="12"/>
  <c r="P59" i="12"/>
  <c r="Q58" i="12"/>
  <c r="P58" i="12"/>
  <c r="Q53" i="12"/>
  <c r="P53" i="12"/>
  <c r="Q52" i="12"/>
  <c r="P52" i="12"/>
  <c r="Q51" i="12"/>
  <c r="P51" i="12"/>
  <c r="Q50" i="12"/>
  <c r="P50" i="12"/>
  <c r="Q49" i="12"/>
  <c r="P49" i="12"/>
  <c r="Q48" i="12"/>
  <c r="P48" i="12"/>
  <c r="Q47" i="12"/>
  <c r="P47" i="12"/>
  <c r="Q46" i="12"/>
  <c r="P46" i="12"/>
  <c r="Q67" i="12"/>
  <c r="Q68" i="12"/>
  <c r="Q69" i="12"/>
  <c r="Q70" i="12"/>
  <c r="Q71" i="12"/>
  <c r="Q72" i="12"/>
  <c r="Q73" i="12"/>
  <c r="Q78" i="12"/>
  <c r="Q79" i="12"/>
  <c r="Q74" i="12"/>
  <c r="Q75" i="12"/>
  <c r="Q76" i="12"/>
  <c r="Q80" i="12"/>
  <c r="Q77" i="12"/>
  <c r="Q81" i="12"/>
  <c r="Q66" i="12"/>
  <c r="P67" i="12"/>
  <c r="P68" i="12"/>
  <c r="P69" i="12"/>
  <c r="P70" i="12"/>
  <c r="P71" i="12"/>
  <c r="P72" i="12"/>
  <c r="P73" i="12"/>
  <c r="P78" i="12"/>
  <c r="P79" i="12"/>
  <c r="P74" i="12"/>
  <c r="P75" i="12"/>
  <c r="P76" i="12"/>
  <c r="P80" i="12"/>
  <c r="P77" i="12"/>
  <c r="P81" i="12"/>
  <c r="AA20" i="12"/>
  <c r="C13" i="19" l="1"/>
  <c r="Q15" i="11"/>
  <c r="J15" i="16"/>
  <c r="D5" i="10"/>
  <c r="D6" i="10"/>
  <c r="D7" i="10"/>
  <c r="D8" i="10"/>
  <c r="D9" i="10"/>
  <c r="D10" i="10"/>
  <c r="D11" i="10"/>
  <c r="D12" i="10"/>
  <c r="D13" i="10"/>
  <c r="D14" i="10"/>
  <c r="D15" i="10"/>
  <c r="D16" i="10"/>
  <c r="D17" i="10"/>
  <c r="D18" i="10"/>
  <c r="D4" i="10"/>
  <c r="I15" i="11" l="1"/>
  <c r="C15" i="11"/>
  <c r="M15" i="11" l="1"/>
  <c r="C8" i="19"/>
  <c r="C7" i="19"/>
  <c r="C6" i="19"/>
  <c r="C5" i="19" l="1"/>
  <c r="C15" i="19" s="1"/>
  <c r="J6" i="19"/>
  <c r="K6" i="19"/>
  <c r="I6" i="19"/>
  <c r="K7" i="19"/>
  <c r="I7" i="19"/>
  <c r="J7" i="19"/>
  <c r="L15" i="11" l="1"/>
  <c r="C2" i="14" l="1"/>
  <c r="E7" i="14" s="1"/>
  <c r="N5" i="16" l="1"/>
  <c r="O5" i="16" s="1"/>
  <c r="P5" i="16" s="1"/>
  <c r="N4" i="16"/>
  <c r="O4" i="16" s="1"/>
  <c r="P4" i="16" s="1"/>
  <c r="E13" i="14"/>
  <c r="Y13" i="14" s="1"/>
  <c r="E16" i="14"/>
  <c r="Y16" i="14" s="1"/>
  <c r="E17" i="14"/>
  <c r="Y17" i="14" s="1"/>
  <c r="E18" i="14"/>
  <c r="Y18" i="14" s="1"/>
  <c r="Y7" i="14"/>
  <c r="E8" i="14"/>
  <c r="Y8" i="14" s="1"/>
  <c r="E9" i="14"/>
  <c r="Y9" i="14" s="1"/>
  <c r="E10" i="14"/>
  <c r="Y10" i="14" s="1"/>
  <c r="E11" i="14"/>
  <c r="Y11" i="14" s="1"/>
  <c r="E12" i="14"/>
  <c r="E15" i="14"/>
  <c r="Y15" i="14" s="1"/>
  <c r="E14" i="14"/>
  <c r="Y14" i="14" s="1"/>
  <c r="N6" i="16"/>
  <c r="O6" i="16" s="1"/>
  <c r="P6" i="16" s="1"/>
  <c r="N13" i="16"/>
  <c r="O13" i="16" s="1"/>
  <c r="P13" i="16" s="1"/>
  <c r="N7" i="16"/>
  <c r="O7" i="16" s="1"/>
  <c r="P7" i="16" s="1"/>
  <c r="N14" i="16"/>
  <c r="O14" i="16" s="1"/>
  <c r="P14" i="16" s="1"/>
  <c r="N11" i="16"/>
  <c r="O11" i="16" s="1"/>
  <c r="P11" i="16" s="1"/>
  <c r="N3" i="16"/>
  <c r="N12" i="16"/>
  <c r="O12" i="16" s="1"/>
  <c r="P12" i="16" s="1"/>
  <c r="N10" i="16"/>
  <c r="O10" i="16" s="1"/>
  <c r="P10" i="16" s="1"/>
  <c r="N8" i="16"/>
  <c r="O8" i="16" s="1"/>
  <c r="P8" i="16" s="1"/>
  <c r="N9" i="16"/>
  <c r="O9" i="16" s="1"/>
  <c r="P9" i="16" s="1"/>
  <c r="E19" i="14" l="1"/>
  <c r="Y12" i="14"/>
  <c r="Y19" i="14" s="1"/>
  <c r="O3" i="16"/>
  <c r="N15" i="16"/>
  <c r="O15" i="16" l="1"/>
  <c r="P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tc={965DDC34-2943-D048-9714-1039D1B9D748}</author>
    <author>tc={1627FE9A-A646-794F-BCDC-6F738AD56DB5}</author>
    <author>tc={AE7084A1-A3D3-2B49-9391-7CCC6CAF6EE5}</author>
    <author>tc={A1DEC4D4-6556-5942-929E-E9FD2EA918FF}</author>
    <author>tc={4BC24DC8-8B32-C34B-9BB5-BF16BB4A046D}</author>
  </authors>
  <commentList>
    <comment ref="F3" authorId="0" shapeId="0" xr:uid="{965DDC34-2943-D048-9714-1039D1B9D748}">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Decision needed whether to count expenditures from all revenue sources, or only those from state apropos and UIF.  The vast majority (75%) of “other” revenue source expenditures are in Mission and O&amp;M.  </t>
        </r>
      </text>
    </comment>
    <comment ref="L3" authorId="1" shapeId="0" xr:uid="{1627FE9A-A646-794F-BCDC-6F738AD56DB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Options for different adjustments to convert current IL spending to “adequate” levels of spending.  Using the same across all categories would be simplest, but we could choose a different adjustment for each category if there’s good argument for it.</t>
        </r>
      </text>
    </comment>
    <comment ref="B9" authorId="2" shapeId="0" xr:uid="{AE7084A1-A3D3-2B49-9391-7CCC6CAF6EE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may want to break this into more specific degree levels and/or program areas like Dan and Jeanette did.  Then the adequacy target would be based on a university’s make up of student credit hours at these different levels.  That would adjust for institutional variation in program offering.</t>
        </r>
      </text>
    </comment>
    <comment ref="Q18" authorId="3" shapeId="0" xr:uid="{A1DEC4D4-6556-5942-929E-E9FD2EA918F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$1000/FTE has been adjusted to a headcount ratio based on the historical ratio of headcount/FTE</t>
        </r>
      </text>
    </comment>
    <comment ref="Q19" authorId="4" shapeId="0" xr:uid="{4BC24DC8-8B32-C34B-9BB5-BF16BB4A046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Not currently comparable to IL expenditures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tc={489F8361-8F09-A34F-9246-9DF038EFC04A}</author>
    <author>tc={88AE5184-A0E5-BE4F-A415-FECA33663FBD}</author>
  </authors>
  <commentList>
    <comment ref="E3" authorId="0" shapeId="0" xr:uid="{489F8361-8F09-A34F-9246-9DF038EFC04A}">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The Student-Centered Access group proposed a Pell and New student equity adjustment of $250 and $140, respectively.  Another approach would be to provide an adjustment based on best practices. </t>
        </r>
      </text>
    </comment>
    <comment ref="G4" authorId="1" shapeId="0" xr:uid="{88AE5184-A0E5-BE4F-A415-FECA33663FB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would then have to decide which students would count towards that adjustment (Only new students?  Pell, EBF Tier, etc?).
Should this adjustment be something all schools should do?  Those with with high minority/first-gen populations already, or those with low enrollment from those groups to increase their access?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tc={BDEE5EE4-8790-6044-802C-88BCDB010F9C}</author>
  </authors>
  <commentList>
    <comment ref="C5" authorId="0" shapeId="0" xr:uid="{BDEE5EE4-8790-6044-802C-88BCDB010F9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will have to decide what enrollment level to use to calculate the adequacy target - current levels or some projection or historical level.  We will need to align this decision with the base spending calculation and how often the adequacy target will be updated (the more frequent update, the less need to adjust to historic enrollment levels)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tc={190C609E-DE84-B24F-9FCB-936F632644BE}</author>
    <author>tc={442C57EA-B2AA-FB4A-8AD0-31A9B8F4ADEE}</author>
    <author>tc={43AFC004-C49C-034A-BDA5-324BB35DB977}</author>
  </authors>
  <commentList>
    <comment ref="J2" authorId="0" shapeId="0" xr:uid="{190C609E-DE84-B24F-9FCB-936F632644B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Assumes Pell students pay 50% of the Per Student amount</t>
        </r>
      </text>
    </comment>
    <comment ref="B11" authorId="1" shapeId="0" xr:uid="{442C57EA-B2AA-FB4A-8AD0-31A9B8F4ADE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Removed hospital appropriation</t>
        </r>
      </text>
    </comment>
    <comment ref="D15" authorId="2" shapeId="0" xr:uid="{43AFC004-C49C-034A-BDA5-324BB35DB97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Weighted Average</t>
        </r>
      </text>
    </comment>
  </commentList>
</comments>
</file>

<file path=xl/sharedStrings.xml><?xml version="1.0" encoding="utf-8"?>
<sst xmlns="http://schemas.openxmlformats.org/spreadsheetml/2006/main" count="3401" uniqueCount="364">
  <si>
    <t>Non-Academic Supports</t>
  </si>
  <si>
    <t>O&amp;M</t>
  </si>
  <si>
    <t>Grand Totals</t>
  </si>
  <si>
    <t>University</t>
  </si>
  <si>
    <t>Headcount</t>
  </si>
  <si>
    <t>Chicago State University</t>
  </si>
  <si>
    <t>Eastern Illinois University</t>
  </si>
  <si>
    <t>Governors State University</t>
  </si>
  <si>
    <t>Illinois State University</t>
  </si>
  <si>
    <t>Northeastern Illinois University</t>
  </si>
  <si>
    <t>Northern Illinois University</t>
  </si>
  <si>
    <t>Southern Illinois University Carbondale</t>
  </si>
  <si>
    <t>Southern Illinois University Edwardsville</t>
  </si>
  <si>
    <t>University of Illinois at Chicago</t>
  </si>
  <si>
    <t>University of Illinois at Springfield</t>
  </si>
  <si>
    <t>University of Illinois at Urbana / Champaign</t>
  </si>
  <si>
    <t>Western Illinois University</t>
  </si>
  <si>
    <t>Grand Total</t>
  </si>
  <si>
    <t>TBD</t>
  </si>
  <si>
    <t>Original Sort</t>
  </si>
  <si>
    <t>NACUBO Expense</t>
  </si>
  <si>
    <t>FY2022 State</t>
  </si>
  <si>
    <t>FY2022 Other</t>
  </si>
  <si>
    <t>FY2022 Total</t>
  </si>
  <si>
    <t>General Academic Instruction (Degree-Related)</t>
  </si>
  <si>
    <t>Vocational/Technical Instruction (Degree-Related)</t>
  </si>
  <si>
    <t>Requisite/Preparatory/Remedial Instruction (Non-Degree)</t>
  </si>
  <si>
    <t>Departmental Research</t>
  </si>
  <si>
    <t>Admissions, Registration, and Records</t>
  </si>
  <si>
    <t>Audio-Visual Services</t>
  </si>
  <si>
    <t>Instructional Computing Support</t>
  </si>
  <si>
    <t>Departmental Administration and Personnel Development</t>
  </si>
  <si>
    <t>Course and Curriculum Development</t>
  </si>
  <si>
    <t>Total Instructional Programs</t>
  </si>
  <si>
    <t>Percent of Total</t>
  </si>
  <si>
    <t>Institutes and Research Centers</t>
  </si>
  <si>
    <t>Individual or Project Research</t>
  </si>
  <si>
    <t>Laboratory Schools</t>
  </si>
  <si>
    <t>Support for Organized Research</t>
  </si>
  <si>
    <t>Total Organized Research</t>
  </si>
  <si>
    <t>Direct Patient Care</t>
  </si>
  <si>
    <t>Community Education</t>
  </si>
  <si>
    <t>Public Broadcast Services</t>
  </si>
  <si>
    <t>Community Services</t>
  </si>
  <si>
    <t>Cooperative Extension Services</t>
  </si>
  <si>
    <t>Support for Public Service Programs</t>
  </si>
  <si>
    <t>Total Public Service</t>
  </si>
  <si>
    <t>Academic Administration</t>
  </si>
  <si>
    <t>Library Services</t>
  </si>
  <si>
    <t>Museums and Galleries</t>
  </si>
  <si>
    <t>Hospital and Patient Services</t>
  </si>
  <si>
    <t>Academic Support Not Elsewhere Classified</t>
  </si>
  <si>
    <t>Total Academic Support</t>
  </si>
  <si>
    <t>Social and Cultural Development</t>
  </si>
  <si>
    <t>Student Health/Medical Services</t>
  </si>
  <si>
    <t>Counseling and Career Services</t>
  </si>
  <si>
    <t>Financial Aid Administration</t>
  </si>
  <si>
    <t>Financial Assistance</t>
  </si>
  <si>
    <t>Intercollegiate Athletics</t>
  </si>
  <si>
    <t>Student Services Administration</t>
  </si>
  <si>
    <t>Total Student Services</t>
  </si>
  <si>
    <t>Executive Management</t>
  </si>
  <si>
    <t>Financial Management and Operations</t>
  </si>
  <si>
    <t>General Administrative and Logistical Services</t>
  </si>
  <si>
    <t>Faculty and Staff Auxiliary Services</t>
  </si>
  <si>
    <t>Public Relations/Development</t>
  </si>
  <si>
    <t>Total Institutional Support</t>
  </si>
  <si>
    <t>Superintendence</t>
  </si>
  <si>
    <t>Custodial</t>
  </si>
  <si>
    <t>Repairs/Maintenance</t>
  </si>
  <si>
    <t>Grounds Maintenance</t>
  </si>
  <si>
    <t>University Space</t>
  </si>
  <si>
    <t>Rental Space</t>
  </si>
  <si>
    <t>Utility Support</t>
  </si>
  <si>
    <t>Permanent Improvements</t>
  </si>
  <si>
    <t>Security</t>
  </si>
  <si>
    <t>Fire Protection</t>
  </si>
  <si>
    <t>Transportation</t>
  </si>
  <si>
    <t>Rental of Space</t>
  </si>
  <si>
    <t>Other Operations &amp; Maintenance</t>
  </si>
  <si>
    <t>Total Physical Plant</t>
  </si>
  <si>
    <t>Housing Services</t>
  </si>
  <si>
    <t>Food Services</t>
  </si>
  <si>
    <t>Retail Services and Concessions</t>
  </si>
  <si>
    <t>Student Unions and Centers</t>
  </si>
  <si>
    <t>Specialized Services</t>
  </si>
  <si>
    <t>Other Independent Operations</t>
  </si>
  <si>
    <t>Total Independent Operations</t>
  </si>
  <si>
    <t>Refunds</t>
  </si>
  <si>
    <t>Unexpended Lapsed Funds</t>
  </si>
  <si>
    <t>Total Refunds / Lapsed Funds</t>
  </si>
  <si>
    <t>CMS GROUP HEALTH INSURANCE</t>
  </si>
  <si>
    <t>MEDICARE</t>
  </si>
  <si>
    <t>Southern Illinois University School of Medicine</t>
  </si>
  <si>
    <t>Southern Illinois University System Office</t>
  </si>
  <si>
    <t>University of Illinois System Office</t>
  </si>
  <si>
    <t>Institution</t>
  </si>
  <si>
    <t>Chicago State</t>
  </si>
  <si>
    <t xml:space="preserve">Eastern Illinois </t>
  </si>
  <si>
    <t xml:space="preserve">Governors State </t>
  </si>
  <si>
    <t xml:space="preserve">Illinois State </t>
  </si>
  <si>
    <t xml:space="preserve">Northeastern Illinois </t>
  </si>
  <si>
    <t xml:space="preserve">Northern Illinois </t>
  </si>
  <si>
    <t>Southern Illinois Carbondale</t>
  </si>
  <si>
    <t>Southern Illinois Edwardsville</t>
  </si>
  <si>
    <t>University of Illinois Chicago</t>
  </si>
  <si>
    <t>University of Illinois Springfield</t>
  </si>
  <si>
    <t>University of Illinois Urbana / Champaign</t>
  </si>
  <si>
    <t>Western Illinois</t>
  </si>
  <si>
    <t>Row Labels</t>
  </si>
  <si>
    <t>(blank)</t>
  </si>
  <si>
    <t>Sum of FY2022 State</t>
  </si>
  <si>
    <t>Sum of FY2022 Other</t>
  </si>
  <si>
    <t>Academic Supports</t>
  </si>
  <si>
    <t>Student Centered Access</t>
  </si>
  <si>
    <t>Core Instruction Costs</t>
  </si>
  <si>
    <t>70% Grad Rate</t>
  </si>
  <si>
    <t>Pell</t>
  </si>
  <si>
    <t>New Student</t>
  </si>
  <si>
    <t>+1 Std Dev</t>
  </si>
  <si>
    <t>Total</t>
  </si>
  <si>
    <t>Adequacy Adjustment Notes</t>
  </si>
  <si>
    <t>Mission</t>
  </si>
  <si>
    <t>TOTAL</t>
  </si>
  <si>
    <t>IL 75th percentile</t>
  </si>
  <si>
    <t>How we adjust that for adequacy</t>
  </si>
  <si>
    <t>How we adjust for equity weights</t>
  </si>
  <si>
    <t>How we adjust for capacity/projected enrollment</t>
  </si>
  <si>
    <t>Distribution of costs across components</t>
  </si>
  <si>
    <t>Sum of FY2022 Total</t>
  </si>
  <si>
    <t>What is the base it builds off of</t>
  </si>
  <si>
    <t>Per student IL current spending by category</t>
  </si>
  <si>
    <t>A benchmarked per student adequacy level from high-performing schools</t>
  </si>
  <si>
    <t>Base per student funding amount already adjusted for adequacy</t>
  </si>
  <si>
    <t>Starts with current IL spending, increases it using adequacy benchmarks, adjusts for equity weights, then applies the resulting per FTE amounts to each school's enrollment</t>
  </si>
  <si>
    <t>Calculates a topline cost to fund all IL students benchmarked to other high-performing institutions, then allocates that amount to schools based on their share of factors in each adequacy category</t>
  </si>
  <si>
    <t>Adjustments to the per student amount for each category, with options for 1) hitting a grad rate target, 2) benchmarking to high-performing institutions, or 3) +1 Standard Deviation</t>
  </si>
  <si>
    <t>Weights applied to the per student funding amount for each category</t>
  </si>
  <si>
    <t>Weights applied to the allocation factor within each category</t>
  </si>
  <si>
    <t>The formula would project an enrollment level (incl subpopulations) for each school based on the group's preferred method (historical high, 3-year avg, etc).  The per student funding amount would be applied to that enrollment level.</t>
  </si>
  <si>
    <t>The topline cost would be based on a projected total enrollment for IL, using the group's preferred method (historical high, 3-year avg, etc)</t>
  </si>
  <si>
    <t>Allocate the topline cost across the categories based on the spending pattern of high-performing schools or IL schools.</t>
  </si>
  <si>
    <t>Model 1 - Component level adjustments</t>
  </si>
  <si>
    <t>Model 2 - Top down allocation</t>
  </si>
  <si>
    <t>General Description</t>
  </si>
  <si>
    <t>Column1</t>
  </si>
  <si>
    <t>Adjusted Student Services</t>
  </si>
  <si>
    <t>Adjusted Academic Support</t>
  </si>
  <si>
    <t>Use the IL average for each category (whicha assumes that is the "right" distribution)</t>
  </si>
  <si>
    <t>Column Labels</t>
  </si>
  <si>
    <t>FY2022 State &amp; UIF Expenditures</t>
  </si>
  <si>
    <t>FY2022 Expenditures - All Revenue Sources</t>
  </si>
  <si>
    <t>Expenditure - Options</t>
  </si>
  <si>
    <t>($ in thousands)</t>
  </si>
  <si>
    <t>SubFunction/Function</t>
  </si>
  <si>
    <t>Instruction (Degree-Related)*</t>
  </si>
  <si>
    <t>Requisite/Prepatory/Remedial Instruction (Non Degree)</t>
  </si>
  <si>
    <t>Admissions, Registration and Records</t>
  </si>
  <si>
    <t>Support for Instructional Programs</t>
  </si>
  <si>
    <t>INSTRUCTIONAL PROGRAMS</t>
  </si>
  <si>
    <t xml:space="preserve">     Percent of Total</t>
  </si>
  <si>
    <t>ORGANIZED RESEARCH</t>
  </si>
  <si>
    <t>Other Public Service**</t>
  </si>
  <si>
    <t>PUBLIC SERVICE</t>
  </si>
  <si>
    <t>ACADEMIC SUPPORT</t>
  </si>
  <si>
    <t>Other Student Services***</t>
  </si>
  <si>
    <t>STUDENT SERVICES</t>
  </si>
  <si>
    <t>Public Relations / Development</t>
  </si>
  <si>
    <t>INSTITUTIONAL SUPPORT</t>
  </si>
  <si>
    <t>Custodial and Grounds Maintenance</t>
  </si>
  <si>
    <t>Repairs / Maintenance</t>
  </si>
  <si>
    <t>Utility  Support</t>
  </si>
  <si>
    <t>Other O&amp;M Activities****</t>
  </si>
  <si>
    <t>O &amp; M OF PHYSICAL PLANT</t>
  </si>
  <si>
    <t>Other Independent Operations*****</t>
  </si>
  <si>
    <t>INDEPENDENT OPERATIONS</t>
  </si>
  <si>
    <t>Refunds/Lapsed Funds</t>
  </si>
  <si>
    <t>CMS Group Health Insurance</t>
  </si>
  <si>
    <t>Medicare</t>
  </si>
  <si>
    <t>*     General Academic and Vocational/Technical Instruction.</t>
  </si>
  <si>
    <t>**    Includes Public Broadcast Services, Community Service, and Cooperative Extension Services.</t>
  </si>
  <si>
    <t>***   Includes Social and Cultural Development, Student Health &amp; Medical Services, and Counseling and Career Services.</t>
  </si>
  <si>
    <t>****  Includes Security, Fire Protection, Transportation, Rental of Space, and Support for Auxiliary Enterprises.</t>
  </si>
  <si>
    <t>***** Includes Retail Services/Concessions, Student Unions and Centers, and Specialized Services.</t>
  </si>
  <si>
    <t>FY2015</t>
  </si>
  <si>
    <t>State &amp; UIF</t>
  </si>
  <si>
    <t>All Rev</t>
  </si>
  <si>
    <t>FY2010</t>
  </si>
  <si>
    <t>PUBLIC UNIVERSITY TOTAL</t>
  </si>
  <si>
    <t>TOTAL INSTRUCTIONAL PROGRAMS</t>
  </si>
  <si>
    <t>TOTAL ORGANIZED RESEARCH</t>
  </si>
  <si>
    <t>TOTAL PUBLIC SERVICE</t>
  </si>
  <si>
    <t>TOTAL ACADEMIC SUPPORT</t>
  </si>
  <si>
    <t>TOTAL STUDENT SERVICES</t>
  </si>
  <si>
    <t>TOTAL INSTITUTIONAL SUPPORT</t>
  </si>
  <si>
    <t>TOTAL PHYSICAL PLANT</t>
  </si>
  <si>
    <t>TOTAL INDEPENDENT OPERATIONS</t>
  </si>
  <si>
    <t>TOTAL REFUNDS/LAPSED FUNDS</t>
  </si>
  <si>
    <t>GRAND TOTAL</t>
  </si>
  <si>
    <t>FY2022</t>
  </si>
  <si>
    <t>ADJUSTED ACADEMIC SUPPORT</t>
  </si>
  <si>
    <t>ADJUSTED STUDENT SERVICES</t>
  </si>
  <si>
    <t>FTE</t>
  </si>
  <si>
    <t>FY2010/15/22 ENROLL</t>
  </si>
  <si>
    <t>UnitID</t>
  </si>
  <si>
    <t>Institution Name</t>
  </si>
  <si>
    <r>
      <t xml:space="preserve">Capacity for adequacy target: greater of historical max/projected </t>
    </r>
    <r>
      <rPr>
        <b/>
        <u/>
        <sz val="11"/>
        <color theme="1"/>
        <rFont val="Calibri"/>
        <family val="2"/>
        <scheme val="minor"/>
      </rPr>
      <t>FTE</t>
    </r>
  </si>
  <si>
    <r>
      <t xml:space="preserve">Capacity for adequacy target: greater of historical max/projected </t>
    </r>
    <r>
      <rPr>
        <b/>
        <u/>
        <sz val="11"/>
        <color theme="1"/>
        <rFont val="Calibri"/>
        <family val="2"/>
        <scheme val="minor"/>
      </rPr>
      <t>headcount</t>
    </r>
  </si>
  <si>
    <t>Max FTE 2003-04 to 2020-21</t>
  </si>
  <si>
    <t>Max Fall Headcount 2004-2021</t>
  </si>
  <si>
    <t>Avg annual FTE change last 5 years</t>
  </si>
  <si>
    <t>Avg annual headcount change last 5 years</t>
  </si>
  <si>
    <t>Projected headcount 2026 based on recent trend</t>
  </si>
  <si>
    <t>Projected FTE 2025-26 based on recent trend</t>
  </si>
  <si>
    <t>12-month full-time equivalent enrollment: Academic year 2003-04 (DFR2004_RV)</t>
  </si>
  <si>
    <t>12-month full-time equivalent enrollment: Academic year 2004-05 (DFR2005_RV)</t>
  </si>
  <si>
    <t>12-month full-time equivalent enrollment: Academic year 2005-06 (DRVEF2006_RV)</t>
  </si>
  <si>
    <t>12-month full-time equivalent enrollment: Academic year 2006-07 (DRVEF122007_RV)</t>
  </si>
  <si>
    <t>12-month full-time equivalent enrollment: Academic year 2007-08 (DRVEF122008_RV)</t>
  </si>
  <si>
    <t>12-month full-time equivalent enrollment: 2008-09 (DRVEF122009_RV)</t>
  </si>
  <si>
    <t>12-month full-time equivalent enrollment: 2009-10 (DRVEF122010_RV)</t>
  </si>
  <si>
    <t>12-month full-time equivalent enrollment: 2010-11 (DRVEF122011_RV)</t>
  </si>
  <si>
    <t>12-month full-time equivalent enrollment: 2011-12 (DRVEF122012_RV)</t>
  </si>
  <si>
    <t>12-month full-time equivalent enrollment: 2012-13 (DRVEF122013_RV)</t>
  </si>
  <si>
    <t>12-month full-time equivalent enrollment: 2013-14 (DRVEF122014_RV)</t>
  </si>
  <si>
    <t>12-month full-time equivalent enrollment: 2014-15 (DRVEF122015_RV)</t>
  </si>
  <si>
    <t>12-month full-time equivalent enrollment: 2015-16 (DRVEF122016_RV)</t>
  </si>
  <si>
    <t>12-month full-time equivalent enrollment: 2016-17 (DRVEF122017_RV)</t>
  </si>
  <si>
    <t>12-month full-time equivalent enrollment: 2017-18 (DRVEF122018_RV)</t>
  </si>
  <si>
    <t>12-month full-time equivalent enrollment: 2018-19 (DRVEF122019_RV)</t>
  </si>
  <si>
    <t>12-month full-time equivalent enrollment (DRVEF122020_RV)</t>
  </si>
  <si>
    <t>12-month full-time equivalent enrollment (DRVEF122021)</t>
  </si>
  <si>
    <t>Total  enrollment (DFR2004_RV)</t>
  </si>
  <si>
    <t>Total  enrollment (DFR2005_RV)</t>
  </si>
  <si>
    <t>Total  enrollment (DRVEF2006_RV)</t>
  </si>
  <si>
    <t>Total  enrollment (DRVEF2007_RV)</t>
  </si>
  <si>
    <t>Total  enrollment (DRVEF2008_RV)</t>
  </si>
  <si>
    <t>Total  enrollment (DRVEF2009_RV)</t>
  </si>
  <si>
    <t>Total  enrollment (DRVEF2010_RV)</t>
  </si>
  <si>
    <t>Total  enrollment (DRVEF2011_RV)</t>
  </si>
  <si>
    <t>Total  enrollment (DRVEF2012_RV)</t>
  </si>
  <si>
    <t>Total  enrollment (DRVEF2013_RV)</t>
  </si>
  <si>
    <t>Total  enrollment (DRVEF2014_RV)</t>
  </si>
  <si>
    <t>Total  enrollment (DRVEF2015_RV)</t>
  </si>
  <si>
    <t>Total  enrollment (DRVEF2016_RV)</t>
  </si>
  <si>
    <t>Total  enrollment (DRVEF2017_RV)</t>
  </si>
  <si>
    <t>Total  enrollment (DRVEF2018_RV)</t>
  </si>
  <si>
    <t>Total  enrollment (DRVEF2019_RV)</t>
  </si>
  <si>
    <t>Total  enrollment (DRVEF2020_RV)</t>
  </si>
  <si>
    <t>Total  enrollment (DRVEF2021)</t>
  </si>
  <si>
    <t>Southern Illinois University-Carbondale</t>
  </si>
  <si>
    <t>Southern Illinois University-Edwardsville</t>
  </si>
  <si>
    <t>University of Illinois Urbana-Champaign</t>
  </si>
  <si>
    <t>FY2010/15/22 TOTAL (thous)</t>
  </si>
  <si>
    <t>Total Expenditures</t>
  </si>
  <si>
    <t>Total Headcount</t>
  </si>
  <si>
    <t>State &amp; UIF Expend</t>
  </si>
  <si>
    <t>Total Expend per Headcount</t>
  </si>
  <si>
    <t>Total Expenditures (millions)</t>
  </si>
  <si>
    <t>Total FTE</t>
  </si>
  <si>
    <t>State &amp; UIF Expend per FTE</t>
  </si>
  <si>
    <t>Total Expend per FTE</t>
  </si>
  <si>
    <t>State &amp; UIF Expenditures</t>
  </si>
  <si>
    <t>State &amp; UIF Expenditures per Headcount</t>
  </si>
  <si>
    <t>State and UIF Expenditures per Headcount 2010-2021</t>
  </si>
  <si>
    <t>Weighted average of FYs 2010, 15, 22</t>
  </si>
  <si>
    <t>FY2010, FY2015, FY2021 Average</t>
  </si>
  <si>
    <t>State Approp</t>
  </si>
  <si>
    <t>Income Fund</t>
  </si>
  <si>
    <t>Adjusted Income Fund (School Basis)</t>
  </si>
  <si>
    <t>Adjusted Income Fund (Statewide Basis)</t>
  </si>
  <si>
    <t>Total Revenue</t>
  </si>
  <si>
    <t>Total Adequacy</t>
  </si>
  <si>
    <t>Adequacy Gap</t>
  </si>
  <si>
    <t>Percent Increase to Current Revenue if Gap Filled</t>
  </si>
  <si>
    <t xml:space="preserve">High </t>
  </si>
  <si>
    <t xml:space="preserve">Medium </t>
  </si>
  <si>
    <t xml:space="preserve">Low </t>
  </si>
  <si>
    <t>Non-Pell Income</t>
  </si>
  <si>
    <t>Pell Income</t>
  </si>
  <si>
    <t>Total Sum of FY2022 State</t>
  </si>
  <si>
    <t>Total Sum of FY2022 Total</t>
  </si>
  <si>
    <r>
      <rPr>
        <b/>
        <sz val="11"/>
        <color rgb="FFFF0000"/>
        <rFont val="Calibri (Body)"/>
      </rPr>
      <t>Adjusted</t>
    </r>
    <r>
      <rPr>
        <b/>
        <sz val="11"/>
        <color theme="1"/>
        <rFont val="Calibri"/>
        <family val="2"/>
        <scheme val="minor"/>
      </rPr>
      <t xml:space="preserve"> Academic Support</t>
    </r>
  </si>
  <si>
    <r>
      <rPr>
        <b/>
        <sz val="11"/>
        <color rgb="FFFF0000"/>
        <rFont val="Calibri (Body)"/>
      </rPr>
      <t>Adjusted</t>
    </r>
    <r>
      <rPr>
        <b/>
        <sz val="11"/>
        <color theme="1"/>
        <rFont val="Calibri"/>
        <family val="2"/>
        <scheme val="minor"/>
      </rPr>
      <t xml:space="preserve"> Student Services</t>
    </r>
  </si>
  <si>
    <t>Per Headcount Income Fund</t>
  </si>
  <si>
    <t>Per FTE Income Fund</t>
  </si>
  <si>
    <t>Total Academic Support - Systems/SOM adjusted</t>
  </si>
  <si>
    <t>Hospital and Patient Services - Systems/SOM adjusted</t>
  </si>
  <si>
    <t>Financial Assistance - Systems/SOM adjusted</t>
  </si>
  <si>
    <t>Student Services-  Systems/SOM adjusted</t>
  </si>
  <si>
    <r>
      <rPr>
        <b/>
        <sz val="11"/>
        <color rgb="FFFF0000"/>
        <rFont val="Calibri (Body)"/>
      </rPr>
      <t>Adjusted</t>
    </r>
    <r>
      <rPr>
        <b/>
        <sz val="11"/>
        <color theme="1"/>
        <rFont val="Calibri"/>
        <family val="2"/>
        <scheme val="minor"/>
      </rPr>
      <t xml:space="preserve"> Instructional Programs</t>
    </r>
  </si>
  <si>
    <r>
      <rPr>
        <b/>
        <sz val="11"/>
        <color rgb="FFFF0000"/>
        <rFont val="Calibri (Body)"/>
      </rPr>
      <t>Adjusted</t>
    </r>
    <r>
      <rPr>
        <b/>
        <sz val="11"/>
        <color theme="1"/>
        <rFont val="Calibri"/>
        <family val="2"/>
        <scheme val="minor"/>
      </rPr>
      <t xml:space="preserve"> Organized Research</t>
    </r>
  </si>
  <si>
    <r>
      <rPr>
        <b/>
        <sz val="11"/>
        <color rgb="FFFF0000"/>
        <rFont val="Calibri (Body)"/>
      </rPr>
      <t>Adjusted</t>
    </r>
    <r>
      <rPr>
        <b/>
        <sz val="11"/>
        <color theme="1"/>
        <rFont val="Calibri"/>
        <family val="2"/>
        <scheme val="minor"/>
      </rPr>
      <t xml:space="preserve"> Public Service</t>
    </r>
  </si>
  <si>
    <r>
      <rPr>
        <b/>
        <sz val="11"/>
        <color rgb="FFFF0000"/>
        <rFont val="Calibri (Body)"/>
      </rPr>
      <t>Adjusted</t>
    </r>
    <r>
      <rPr>
        <b/>
        <sz val="11"/>
        <color theme="1"/>
        <rFont val="Calibri"/>
        <family val="2"/>
        <scheme val="minor"/>
      </rPr>
      <t xml:space="preserve"> Physical Plant</t>
    </r>
  </si>
  <si>
    <r>
      <rPr>
        <b/>
        <sz val="11"/>
        <color rgb="FFFF0000"/>
        <rFont val="Calibri (Body)"/>
      </rPr>
      <t>Adjusted</t>
    </r>
    <r>
      <rPr>
        <b/>
        <sz val="11"/>
        <color theme="1"/>
        <rFont val="Calibri"/>
        <family val="2"/>
        <scheme val="minor"/>
      </rPr>
      <t xml:space="preserve"> Institutional Support</t>
    </r>
  </si>
  <si>
    <t>Total Expend</t>
  </si>
  <si>
    <t>Total per Headcount</t>
  </si>
  <si>
    <t>Current Resources</t>
  </si>
  <si>
    <t>Headcount/FTE ratio</t>
  </si>
  <si>
    <t>FY2022 All Rev Sources</t>
  </si>
  <si>
    <t>State &amp; UIF only</t>
  </si>
  <si>
    <t>All Revenue</t>
  </si>
  <si>
    <t>FY10/15/22 All Rev Sources</t>
  </si>
  <si>
    <t>Lower</t>
  </si>
  <si>
    <t>Upper</t>
  </si>
  <si>
    <t>Grad I</t>
  </si>
  <si>
    <t>Grad II</t>
  </si>
  <si>
    <t>Mission (Research, Public Service, Artistry)</t>
  </si>
  <si>
    <t>Faculty Diversity Initiative 
(UI-C example)</t>
  </si>
  <si>
    <t>Equity Adjustments</t>
  </si>
  <si>
    <t>Core Instruction</t>
  </si>
  <si>
    <t>Adequacy Component</t>
  </si>
  <si>
    <t>Base Spending and Adequacy Adjustments</t>
  </si>
  <si>
    <r>
      <t xml:space="preserve">Base IL Expenditures (per Headcount) - </t>
    </r>
    <r>
      <rPr>
        <b/>
        <sz val="11"/>
        <color rgb="FFFF0000"/>
        <rFont val="Calibri (Body)"/>
      </rPr>
      <t>Options</t>
    </r>
  </si>
  <si>
    <t>FY2022 - State &amp; UIF Revenue</t>
  </si>
  <si>
    <t>Exemplar Programs</t>
  </si>
  <si>
    <t>FY2022 - All Rev Sources</t>
  </si>
  <si>
    <t>Current Enrollment</t>
  </si>
  <si>
    <t>Access</t>
  </si>
  <si>
    <t>High</t>
  </si>
  <si>
    <t>Medium</t>
  </si>
  <si>
    <t>Low</t>
  </si>
  <si>
    <t>Total Equity Adjustment Cost</t>
  </si>
  <si>
    <t>Notes on Base Spending Calculations</t>
  </si>
  <si>
    <t>- Student-Centered Access and Academic Supports are derived from an equal share of the "Academic Supports" expenditure category, after subtracting out Hospital expenditures</t>
  </si>
  <si>
    <t>- Non-Academic Supports is derived from "Student Supports" expenditure category, minus expenditures on financial assistance and intercollegiate athletics.  Financial assistance will be accounted for in the Resources Profile for each school</t>
  </si>
  <si>
    <t>- System Office expenditures were allocated to each campus based on each campuses' share of total expenditures</t>
  </si>
  <si>
    <t>- SIU Medical expenditures were allocated to SIU Carbondale</t>
  </si>
  <si>
    <t>- Mission is comprised of the expenditure categories "Organized Research" and "Public Service"</t>
  </si>
  <si>
    <t>- O&amp;M is comprised of the expenditure categories "Physical Plant" and "Institutional Support"</t>
  </si>
  <si>
    <t>- Museums is moved from "Academic Supports" to "Mission"</t>
  </si>
  <si>
    <t>- Financial Aid Administration is moved from "Student Supports" to "Student-Centered Access"</t>
  </si>
  <si>
    <t>Illinois</t>
  </si>
  <si>
    <t>$2,000-$6,000</t>
  </si>
  <si>
    <t>$3,667-$7,667</t>
  </si>
  <si>
    <t>Total IL Adequacy Target</t>
  </si>
  <si>
    <t>Difference in All Rev vs State/UIF</t>
  </si>
  <si>
    <t>Other as % of Total</t>
  </si>
  <si>
    <t>Instruction</t>
  </si>
  <si>
    <t>Academic Support</t>
  </si>
  <si>
    <t>Student Services</t>
  </si>
  <si>
    <t>Organized Research</t>
  </si>
  <si>
    <t>Public Service</t>
  </si>
  <si>
    <t>Physical Plant</t>
  </si>
  <si>
    <t>Recommendation (Mix)</t>
  </si>
  <si>
    <r>
      <t xml:space="preserve">Benchmark Adjustment - </t>
    </r>
    <r>
      <rPr>
        <b/>
        <sz val="11"/>
        <color rgb="FFFF0000"/>
        <rFont val="Calibri (Body)"/>
      </rPr>
      <t>Options</t>
    </r>
  </si>
  <si>
    <t>High-Performing Benchmark</t>
  </si>
  <si>
    <t>Per Student Adjusted Base</t>
  </si>
  <si>
    <t>A $600/FTE increase in funding increases the likelihood of completing by 1 percentage points; current grad rate is 63.3%.</t>
  </si>
  <si>
    <t>Per Student 
Adjusted Base</t>
  </si>
  <si>
    <t>Student Access</t>
  </si>
  <si>
    <t>Academic and Non-Academic Supports</t>
  </si>
  <si>
    <t>* - Uses Expenditures from All Revenue Sources for Instruction and Student Services components, and Expenditures from State Approps and UIF for Mission and O&amp;M</t>
  </si>
  <si>
    <t>Total Adjusted Base Cost</t>
  </si>
  <si>
    <t>Cost of Equity Adjustment by Adequacy Component</t>
  </si>
  <si>
    <t>Number of Students Eligible for Equity Adjustment by Adequacy Component</t>
  </si>
  <si>
    <t>FY22 Expenditures from State &amp; UIF</t>
  </si>
  <si>
    <t>Comparable FY22 Expenditures*</t>
  </si>
  <si>
    <t>Enrollment (headcount)</t>
  </si>
  <si>
    <t>Note: the IL comparison and percentage are placeholders - actual data is forthcoming</t>
  </si>
  <si>
    <t>Note: Equal to total enrollment</t>
  </si>
  <si>
    <t>Note: Numbers are estimate of EBF Tier 1 students, for illustrative purposes only</t>
  </si>
  <si>
    <t>Note: Totals are presented for demonstration of the mechanics of the model only, numbers of students eligible for equity adjustments are fabricated.</t>
  </si>
  <si>
    <r>
      <t>Education &amp; related expenditures at 4-year public institutions with</t>
    </r>
    <r>
      <rPr>
        <sz val="11"/>
        <color rgb="FFFF0000"/>
        <rFont val="Calibri (Body)"/>
      </rPr>
      <t xml:space="preserve"> 80%</t>
    </r>
    <r>
      <rPr>
        <sz val="11"/>
        <color theme="1"/>
        <rFont val="Calibri"/>
        <family val="2"/>
        <scheme val="minor"/>
      </rPr>
      <t xml:space="preserve"> graduation rates is </t>
    </r>
    <r>
      <rPr>
        <sz val="11"/>
        <color rgb="FFFF0000"/>
        <rFont val="Calibri (Body)"/>
      </rPr>
      <t>$40,000</t>
    </r>
    <r>
      <rPr>
        <sz val="11"/>
        <color theme="1"/>
        <rFont val="Calibri"/>
        <family val="2"/>
        <scheme val="minor"/>
      </rPr>
      <t>; Illinois comparison is</t>
    </r>
    <r>
      <rPr>
        <sz val="11"/>
        <color rgb="FFFF0000"/>
        <rFont val="Calibri (Body)"/>
      </rPr>
      <t xml:space="preserve"> $35,000</t>
    </r>
    <r>
      <rPr>
        <sz val="11"/>
        <color theme="1"/>
        <rFont val="Calibri"/>
        <family val="2"/>
        <scheme val="minor"/>
      </rPr>
      <t xml:space="preserve">.  To reach the benchmark, increase current spending by </t>
    </r>
    <r>
      <rPr>
        <sz val="11"/>
        <color rgb="FFFF0000"/>
        <rFont val="Calibri (Body)"/>
      </rPr>
      <t>14.3</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</si>
</sst>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_);_(&quot;$&quot;* \(#,##0.0\);_(&quot;$&quot;* &quot;-&quot;??_);_(@_)"/>
    <numFmt numFmtId="167" formatCode="0.0%"/>
    <numFmt numFmtId="168" formatCode="&quot;$&quot;#,##0.00"/>
    <numFmt numFmtId="169" formatCode="_(* #,##0.0_);_(* \(#,##0.0\);_(* &quot;-&quot;?_);_(@_)"/>
    <numFmt numFmtId="170" formatCode="_(* #,##0.0_);_(* \(#,##0.0\);_(* &quot;-&quot;??_);_(@_)"/>
    <numFmt numFmtId="171" formatCode="_(* #,##0_);_(* \(#,##0\);_(* &quot;-&quot;??_);_(@_)"/>
    <numFmt numFmtId="172" formatCode="0.00_);[Red]\(0.00\)"/>
    <numFmt numFmtId="173" formatCode="_(* #,##0_);_(* \(#,##0\);_(* &quot;-&quot;?_);_(@_)"/>
    <numFmt numFmtId="174" formatCode="_(* #,##0.00_);_(* \(#,##0.00\);_(* &quot;-&quot;?_);_(@_)"/>
  </numFmts>
  <fonts count="2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u/>
      <sz val="11"/>
      <color theme="1"/>
      <name val="Calibri"/>
      <family val="2"/>
      <scheme val="minor"/>
    </font>
    <font>
      <sz val="14"/>
      <color theme="1"/>
      <name val="Calibri"/>
      <family val="2"/>
      <scheme val="minor"/>
    </font>
    <font>
      <b/>
      <sz val="9"/>
      <color theme="1"/>
      <name val="Times New Roman"/>
      <family val="1"/>
    </font>
    <font>
      <sz val="9"/>
      <color theme="1"/>
      <name val="Times New Roman"/>
      <family val="1"/>
    </font>
    <font>
      <u/>
      <sz val="9"/>
      <color theme="1"/>
      <name val="Times New Roman"/>
      <family val="1"/>
    </font>
    <font>
      <i/>
      <sz val="9"/>
      <color theme="1"/>
      <name val="Times New Roman"/>
      <family val="1"/>
    </font>
    <font>
      <b/>
      <u/>
      <sz val="14"/>
      <color theme="1"/>
      <name val="Tw Cen MT"/>
      <family val="2"/>
    </font>
    <font>
      <sz val="9"/>
      <name val="Tw Cen MT"/>
      <family val="2"/>
    </font>
    <font>
      <b/>
      <sz val="9"/>
      <name val="Tw Cen MT"/>
      <family val="2"/>
    </font>
    <font>
      <b/>
      <i/>
      <sz val="9"/>
      <name val="Tw Cen MT"/>
      <family val="2"/>
    </font>
    <font>
      <b/>
      <sz val="12"/>
      <name val="Tw Cen MT"/>
      <family val="2"/>
    </font>
    <font>
      <sz val="11"/>
      <color theme="1"/>
      <name val="Tw Cen MT"/>
      <family val="2"/>
    </font>
    <font>
      <b/>
      <sz val="11"/>
      <color theme="1"/>
      <name val="Tw Cen MT"/>
      <family val="2"/>
    </font>
    <font>
      <b/>
      <i/>
      <sz val="11"/>
      <color theme="1"/>
      <name val="Tw Cen MT"/>
      <family val="2"/>
    </font>
    <font>
      <b/>
      <u/>
      <sz val="11"/>
      <color theme="1"/>
      <name val="Calibri"/>
      <family val="2"/>
      <scheme val="minor"/>
    </font>
    <font>
      <b/>
      <sz val="11"/>
      <color rgb="FF000000"/>
      <name val="Calibri"/>
      <family val="2"/>
      <scheme val="minor"/>
    </font>
    <font>
      <sz val="11"/>
      <color rgb="FF000000"/>
      <name val="Calibri"/>
      <family val="2"/>
      <scheme val="minor"/>
    </font>
    <font>
      <b/>
      <sz val="11"/>
      <color rgb="FFFF0000"/>
      <name val="Calibri (Body)"/>
    </font>
    <font>
      <b/>
      <sz val="14"/>
      <color theme="1"/>
      <name val="Calibri"/>
      <family val="2"/>
      <scheme val="minor"/>
    </font>
    <font>
      <sz val="11"/>
      <color rgb="FFFF0000"/>
      <name val="Calibri (Body)"/>
    </font>
    <font>
      <i/>
      <sz val="11"/>
      <color theme="1"/>
      <name val="Calibri"/>
      <family val="2"/>
      <scheme val="minor"/>
    </font>
  </fonts>
  <fills count="14">
    <fill>
      <patternFill patternType="none"/>
    </fill>
    <fill>
      <patternFill patternType="gray125"/>
    </fill>
    <fill>
      <patternFill patternType="solid">
        <fgColor theme="1"/>
        <bgColor indexed="64"/>
      </patternFill>
    </fill>
    <fill>
      <patternFill patternType="solid">
        <fgColor theme="4"/>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2" tint="-0.499984740745262"/>
        <bgColor indexed="64"/>
      </patternFill>
    </fill>
    <fill>
      <patternFill patternType="solid">
        <fgColor theme="2" tint="-0.499984740745262"/>
        <bgColor theme="4" tint="0.79998168889431442"/>
      </patternFill>
    </fill>
    <fill>
      <patternFill patternType="solid">
        <fgColor theme="4" tint="-0.249977111117893"/>
        <bgColor indexed="64"/>
      </patternFill>
    </fill>
    <fill>
      <patternFill patternType="solid">
        <fgColor theme="2"/>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thin">
        <color theme="4" tint="0.39997558519241921"/>
      </bottom>
      <diagonal/>
    </border>
    <border>
      <left/>
      <right/>
      <top style="thin">
        <color theme="4" tint="0.39997558519241921"/>
      </top>
      <bottom/>
      <diagonal/>
    </border>
    <border>
      <left style="medium">
        <color indexed="64"/>
      </left>
      <right/>
      <top/>
      <bottom style="double">
        <color indexed="64"/>
      </bottom>
      <diagonal/>
    </border>
    <border>
      <left style="medium">
        <color indexed="64"/>
      </left>
      <right/>
      <top/>
      <bottom style="thin">
        <color indexed="64"/>
      </bottom>
      <diagonal/>
    </border>
    <border>
      <left/>
      <right/>
      <top/>
      <bottom style="double">
        <color indexed="64"/>
      </bottom>
      <diagonal/>
    </border>
    <border>
      <left/>
      <right/>
      <top style="thin">
        <color indexed="64"/>
      </top>
      <bottom/>
      <diagonal/>
    </border>
  </borders>
  <cellStyleXfs count="7">
    <xf numFmtId="0" fontId="0"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81">
    <xf numFmtId="0" fontId="0" fillId="0" borderId="0" xfId="0"/>
    <xf numFmtId="0" fontId="1" fillId="0" borderId="0" xfId="1"/>
    <xf numFmtId="0" fontId="3" fillId="0" borderId="0" xfId="1" applyFont="1"/>
    <xf numFmtId="0" fontId="3" fillId="0" borderId="0" xfId="1" applyFont="1" applyAlignment="1">
      <alignment horizontal="center"/>
    </xf>
    <xf numFmtId="40" fontId="1" fillId="0" borderId="0" xfId="1" applyNumberFormat="1"/>
    <xf numFmtId="40" fontId="3" fillId="0" borderId="0" xfId="1" applyNumberFormat="1" applyFont="1" applyAlignment="1">
      <alignment horizontal="right"/>
    </xf>
    <xf numFmtId="0" fontId="1" fillId="0" borderId="0" xfId="1" applyAlignment="1">
      <alignment horizontal="center"/>
    </xf>
    <xf numFmtId="0" fontId="4" fillId="3" borderId="0" xfId="1" applyFont="1" applyFill="1" applyAlignment="1">
      <alignment horizontal="center"/>
    </xf>
    <xf numFmtId="0" fontId="4" fillId="3" borderId="0" xfId="1" applyFont="1" applyFill="1"/>
    <xf numFmtId="40" fontId="4" fillId="3" borderId="0" xfId="1" applyNumberFormat="1" applyFont="1" applyFill="1"/>
    <xf numFmtId="0" fontId="4" fillId="2" borderId="0" xfId="1" applyFont="1" applyFill="1" applyAlignment="1">
      <alignment horizontal="center"/>
    </xf>
    <xf numFmtId="0" fontId="4" fillId="2" borderId="0" xfId="1" applyFont="1" applyFill="1"/>
    <xf numFmtId="40" fontId="4" fillId="2" borderId="0" xfId="1" applyNumberFormat="1" applyFont="1" applyFill="1"/>
    <xf numFmtId="0" fontId="3" fillId="0" borderId="0" xfId="2" applyFont="1" applyAlignment="1">
      <alignment horizontal="center" vertical="center" wrapText="1"/>
    </xf>
    <xf numFmtId="0" fontId="0" fillId="0" borderId="0" xfId="0" pivotButton="1"/>
    <xf numFmtId="0" fontId="0" fillId="0" borderId="0" xfId="0" applyAlignment="1">
      <alignment horizontal="left"/>
    </xf>
    <xf numFmtId="9" fontId="0" fillId="0" borderId="0" xfId="4" applyFont="1"/>
    <xf numFmtId="0" fontId="3" fillId="0" borderId="0" xfId="0" applyFont="1"/>
    <xf numFmtId="38" fontId="0" fillId="0" borderId="0" xfId="0" applyNumberFormat="1"/>
    <xf numFmtId="164" fontId="0" fillId="0" borderId="0" xfId="0" applyNumberFormat="1"/>
    <xf numFmtId="0" fontId="3" fillId="0" borderId="0" xfId="0" applyFont="1" applyAlignment="1">
      <alignment horizontal="center"/>
    </xf>
    <xf numFmtId="0" fontId="0" fillId="0" borderId="0" xfId="0" applyAlignment="1">
      <alignment wrapText="1"/>
    </xf>
    <xf numFmtId="0" fontId="3" fillId="0" borderId="0" xfId="0" applyFont="1" applyAlignment="1">
      <alignment horizontal="center" wrapText="1"/>
    </xf>
    <xf numFmtId="0" fontId="3" fillId="0" borderId="0" xfId="0" applyFont="1" applyAlignment="1">
      <alignment horizontal="left" indent="2"/>
    </xf>
    <xf numFmtId="164" fontId="3" fillId="0" borderId="0" xfId="0" applyNumberFormat="1" applyFont="1"/>
    <xf numFmtId="167" fontId="0" fillId="0" borderId="0" xfId="4" applyNumberFormat="1" applyFont="1"/>
    <xf numFmtId="165" fontId="0" fillId="0" borderId="0" xfId="5" applyNumberFormat="1" applyFont="1"/>
    <xf numFmtId="0" fontId="3" fillId="0" borderId="0" xfId="0" applyFont="1" applyAlignment="1">
      <alignment vertical="center"/>
    </xf>
    <xf numFmtId="0" fontId="3" fillId="0" borderId="11" xfId="0" applyFont="1" applyBorder="1"/>
    <xf numFmtId="0" fontId="0" fillId="0" borderId="0" xfId="0" applyAlignment="1">
      <alignment vertical="center" wrapText="1"/>
    </xf>
    <xf numFmtId="165" fontId="0" fillId="0" borderId="0" xfId="0" applyNumberFormat="1"/>
    <xf numFmtId="0" fontId="0" fillId="6" borderId="4" xfId="0" applyFill="1" applyBorder="1"/>
    <xf numFmtId="0" fontId="0" fillId="6" borderId="5" xfId="0" applyFill="1" applyBorder="1"/>
    <xf numFmtId="165" fontId="0" fillId="6" borderId="7" xfId="5" applyNumberFormat="1" applyFont="1" applyFill="1" applyBorder="1"/>
    <xf numFmtId="165" fontId="3" fillId="0" borderId="0" xfId="0" applyNumberFormat="1" applyFont="1"/>
    <xf numFmtId="164" fontId="0" fillId="0" borderId="0" xfId="5" applyNumberFormat="1" applyFont="1"/>
    <xf numFmtId="0" fontId="3" fillId="7" borderId="12" xfId="0" applyFont="1" applyFill="1" applyBorder="1"/>
    <xf numFmtId="0" fontId="0" fillId="0" borderId="0" xfId="0" applyAlignment="1">
      <alignment horizontal="center"/>
    </xf>
    <xf numFmtId="6" fontId="0" fillId="0" borderId="0" xfId="0" applyNumberFormat="1"/>
    <xf numFmtId="169" fontId="9" fillId="0" borderId="0" xfId="0" applyNumberFormat="1" applyFont="1"/>
    <xf numFmtId="169" fontId="10" fillId="0" borderId="0" xfId="0" applyNumberFormat="1" applyFont="1"/>
    <xf numFmtId="169" fontId="10" fillId="0" borderId="0" xfId="0" applyNumberFormat="1" applyFont="1" applyAlignment="1">
      <alignment horizontal="left"/>
    </xf>
    <xf numFmtId="169" fontId="8" fillId="0" borderId="0" xfId="0" applyNumberFormat="1" applyFont="1"/>
    <xf numFmtId="169" fontId="11" fillId="0" borderId="0" xfId="0" applyNumberFormat="1" applyFont="1"/>
    <xf numFmtId="169" fontId="9" fillId="0" borderId="11" xfId="0" applyNumberFormat="1" applyFont="1" applyBorder="1" applyAlignment="1">
      <alignment horizontal="centerContinuous"/>
    </xf>
    <xf numFmtId="169" fontId="10" fillId="0" borderId="0" xfId="0" applyNumberFormat="1" applyFont="1" applyAlignment="1">
      <alignment horizontal="center"/>
    </xf>
    <xf numFmtId="169" fontId="11" fillId="0" borderId="11" xfId="0" applyNumberFormat="1" applyFont="1" applyBorder="1"/>
    <xf numFmtId="169" fontId="9" fillId="0" borderId="11" xfId="0" applyNumberFormat="1" applyFont="1" applyBorder="1" applyAlignment="1">
      <alignment horizontal="left"/>
    </xf>
    <xf numFmtId="0" fontId="13" fillId="6" borderId="3" xfId="2" applyFont="1" applyFill="1" applyBorder="1"/>
    <xf numFmtId="0" fontId="13" fillId="6" borderId="6" xfId="2" applyFont="1" applyFill="1" applyBorder="1"/>
    <xf numFmtId="0" fontId="13" fillId="6" borderId="14" xfId="2" applyFont="1" applyFill="1" applyBorder="1"/>
    <xf numFmtId="0" fontId="14" fillId="6" borderId="15" xfId="2" applyFont="1" applyFill="1" applyBorder="1" applyAlignment="1">
      <alignment horizontal="left"/>
    </xf>
    <xf numFmtId="0" fontId="15" fillId="6" borderId="8" xfId="2" applyFont="1" applyFill="1" applyBorder="1" applyAlignment="1">
      <alignment horizontal="right"/>
    </xf>
    <xf numFmtId="0" fontId="13" fillId="6" borderId="6" xfId="2" applyFont="1" applyFill="1" applyBorder="1" applyAlignment="1">
      <alignment horizontal="left"/>
    </xf>
    <xf numFmtId="0" fontId="16" fillId="6" borderId="1" xfId="2" applyFont="1" applyFill="1" applyBorder="1" applyAlignment="1">
      <alignment horizontal="right"/>
    </xf>
    <xf numFmtId="0" fontId="17" fillId="6" borderId="0" xfId="0" applyFont="1" applyFill="1"/>
    <xf numFmtId="0" fontId="17" fillId="0" borderId="0" xfId="0" applyFont="1"/>
    <xf numFmtId="166" fontId="17" fillId="6" borderId="4" xfId="5" applyNumberFormat="1" applyFont="1" applyFill="1" applyBorder="1"/>
    <xf numFmtId="170" fontId="17" fillId="6" borderId="0" xfId="6" applyNumberFormat="1" applyFont="1" applyFill="1" applyBorder="1"/>
    <xf numFmtId="170" fontId="17" fillId="6" borderId="16" xfId="6" applyNumberFormat="1" applyFont="1" applyFill="1" applyBorder="1"/>
    <xf numFmtId="166" fontId="18" fillId="6" borderId="11" xfId="5" applyNumberFormat="1" applyFont="1" applyFill="1" applyBorder="1"/>
    <xf numFmtId="167" fontId="19" fillId="6" borderId="9" xfId="4" applyNumberFormat="1" applyFont="1" applyFill="1" applyBorder="1"/>
    <xf numFmtId="170" fontId="18" fillId="6" borderId="2" xfId="6" applyNumberFormat="1" applyFont="1" applyFill="1" applyBorder="1"/>
    <xf numFmtId="171" fontId="9" fillId="0" borderId="0" xfId="6" applyNumberFormat="1" applyFont="1" applyAlignment="1">
      <alignment horizontal="center"/>
    </xf>
    <xf numFmtId="169" fontId="9" fillId="0" borderId="0" xfId="0" applyNumberFormat="1" applyFont="1" applyAlignment="1">
      <alignment horizontal="centerContinuous"/>
    </xf>
    <xf numFmtId="169" fontId="9" fillId="0" borderId="11" xfId="0" applyNumberFormat="1" applyFont="1" applyBorder="1" applyAlignment="1">
      <alignment horizontal="center"/>
    </xf>
    <xf numFmtId="44" fontId="3" fillId="0" borderId="0" xfId="0" applyNumberFormat="1" applyFont="1"/>
    <xf numFmtId="171" fontId="0" fillId="0" borderId="0" xfId="0" applyNumberFormat="1"/>
    <xf numFmtId="172" fontId="0" fillId="0" borderId="0" xfId="4" applyNumberFormat="1" applyFont="1"/>
    <xf numFmtId="171" fontId="0" fillId="0" borderId="0" xfId="6" applyNumberFormat="1" applyFont="1"/>
    <xf numFmtId="173" fontId="9" fillId="0" borderId="0" xfId="0" applyNumberFormat="1" applyFont="1"/>
    <xf numFmtId="169" fontId="0" fillId="0" borderId="0" xfId="0" applyNumberFormat="1"/>
    <xf numFmtId="169" fontId="9" fillId="0" borderId="0" xfId="0" applyNumberFormat="1" applyFont="1" applyAlignment="1">
      <alignment wrapText="1"/>
    </xf>
    <xf numFmtId="0" fontId="0" fillId="6" borderId="6" xfId="0" applyFill="1" applyBorder="1" applyAlignment="1">
      <alignment vertical="center"/>
    </xf>
    <xf numFmtId="43" fontId="0" fillId="0" borderId="0" xfId="0" applyNumberFormat="1"/>
    <xf numFmtId="0" fontId="3" fillId="0" borderId="11" xfId="0" applyFont="1" applyBorder="1" applyAlignment="1">
      <alignment horizontal="center" vertical="center" wrapText="1"/>
    </xf>
    <xf numFmtId="164" fontId="9" fillId="0" borderId="0" xfId="0" applyNumberFormat="1" applyFont="1"/>
    <xf numFmtId="6" fontId="3" fillId="0" borderId="0" xfId="0" applyNumberFormat="1" applyFont="1"/>
    <xf numFmtId="0" fontId="21" fillId="0" borderId="0" xfId="0" applyFont="1" applyAlignment="1">
      <alignment vertical="center"/>
    </xf>
    <xf numFmtId="38" fontId="21" fillId="0" borderId="0" xfId="0" applyNumberFormat="1" applyFont="1" applyAlignment="1">
      <alignment horizontal="center" vertical="center" wrapText="1"/>
    </xf>
    <xf numFmtId="0" fontId="22" fillId="0" borderId="0" xfId="0" applyFont="1" applyAlignment="1">
      <alignment vertical="center"/>
    </xf>
    <xf numFmtId="168" fontId="3" fillId="0" borderId="0" xfId="0" applyNumberFormat="1" applyFont="1"/>
    <xf numFmtId="164" fontId="0" fillId="8" borderId="0" xfId="0" applyNumberFormat="1" applyFill="1"/>
    <xf numFmtId="164" fontId="3" fillId="8" borderId="0" xfId="0" applyNumberFormat="1" applyFont="1" applyFill="1"/>
    <xf numFmtId="0" fontId="3" fillId="0" borderId="0" xfId="0" applyFont="1" applyAlignment="1">
      <alignment horizontal="center" vertical="center" wrapText="1"/>
    </xf>
    <xf numFmtId="0" fontId="3" fillId="8" borderId="0" xfId="0" applyFont="1" applyFill="1" applyAlignment="1">
      <alignment horizontal="center" vertical="center" wrapText="1"/>
    </xf>
    <xf numFmtId="0" fontId="7" fillId="0" borderId="0" xfId="0" applyFont="1" applyAlignment="1">
      <alignment vertical="center" textRotation="90"/>
    </xf>
    <xf numFmtId="0" fontId="3" fillId="7" borderId="13" xfId="0" applyFont="1" applyFill="1" applyBorder="1" applyAlignment="1">
      <alignment horizontal="left"/>
    </xf>
    <xf numFmtId="164" fontId="3" fillId="7" borderId="13" xfId="0" applyNumberFormat="1" applyFont="1" applyFill="1" applyBorder="1"/>
    <xf numFmtId="164" fontId="0" fillId="9" borderId="0" xfId="0" applyNumberFormat="1" applyFill="1"/>
    <xf numFmtId="0" fontId="3" fillId="10" borderId="12" xfId="0" applyFont="1" applyFill="1" applyBorder="1"/>
    <xf numFmtId="164" fontId="3" fillId="10" borderId="13" xfId="0" applyNumberFormat="1" applyFont="1" applyFill="1" applyBorder="1"/>
    <xf numFmtId="0" fontId="5" fillId="0" borderId="12" xfId="0" applyFont="1" applyBorder="1" applyAlignment="1">
      <alignment horizontal="center"/>
    </xf>
    <xf numFmtId="0" fontId="3" fillId="0" borderId="12" xfId="0" applyFont="1" applyBorder="1"/>
    <xf numFmtId="164" fontId="3" fillId="0" borderId="13" xfId="0" applyNumberFormat="1" applyFont="1" applyBorder="1"/>
    <xf numFmtId="168" fontId="0" fillId="0" borderId="0" xfId="0" applyNumberFormat="1"/>
    <xf numFmtId="164" fontId="0" fillId="0" borderId="0" xfId="0" applyNumberFormat="1" applyAlignment="1">
      <alignment horizontal="center"/>
    </xf>
    <xf numFmtId="6" fontId="0" fillId="12" borderId="0" xfId="0" applyNumberFormat="1" applyFill="1"/>
    <xf numFmtId="0" fontId="0" fillId="12" borderId="0" xfId="0" applyFill="1"/>
    <xf numFmtId="0" fontId="0" fillId="0" borderId="11" xfId="0" applyBorder="1" applyAlignment="1">
      <alignment horizontal="center"/>
    </xf>
    <xf numFmtId="0" fontId="0" fillId="0" borderId="11" xfId="0" applyBorder="1"/>
    <xf numFmtId="0" fontId="0" fillId="12" borderId="0" xfId="0" applyFill="1" applyAlignment="1">
      <alignment horizontal="left" indent="2"/>
    </xf>
    <xf numFmtId="164" fontId="0" fillId="12" borderId="0" xfId="0" applyNumberFormat="1" applyFill="1"/>
    <xf numFmtId="0" fontId="0" fillId="12" borderId="0" xfId="0" applyFill="1" applyAlignment="1">
      <alignment horizontal="left" indent="3"/>
    </xf>
    <xf numFmtId="165" fontId="0" fillId="6" borderId="0" xfId="5" applyNumberFormat="1" applyFont="1" applyFill="1" applyBorder="1"/>
    <xf numFmtId="0" fontId="3" fillId="7" borderId="13" xfId="0" applyFont="1" applyFill="1" applyBorder="1"/>
    <xf numFmtId="0" fontId="0" fillId="0" borderId="0" xfId="0" applyAlignment="1">
      <alignment vertical="center"/>
    </xf>
    <xf numFmtId="0" fontId="3" fillId="5" borderId="0" xfId="0" applyFont="1" applyFill="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vertical="center" wrapText="1"/>
    </xf>
    <xf numFmtId="0" fontId="3" fillId="0" borderId="11" xfId="0" quotePrefix="1" applyFont="1" applyBorder="1" applyAlignment="1">
      <alignment horizontal="center" vertical="center" wrapText="1"/>
    </xf>
    <xf numFmtId="0" fontId="0" fillId="0" borderId="11" xfId="0" applyBorder="1" applyAlignment="1">
      <alignment vertical="center"/>
    </xf>
    <xf numFmtId="0" fontId="20" fillId="6" borderId="3" xfId="0" applyFont="1" applyFill="1" applyBorder="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wrapText="1"/>
    </xf>
    <xf numFmtId="0" fontId="3" fillId="5" borderId="11"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3" fillId="13" borderId="11" xfId="0" applyFont="1" applyFill="1" applyBorder="1" applyAlignment="1">
      <alignment horizontal="center" vertical="center"/>
    </xf>
    <xf numFmtId="6" fontId="0" fillId="13" borderId="0" xfId="0" applyNumberFormat="1" applyFill="1"/>
    <xf numFmtId="0" fontId="0" fillId="12" borderId="11" xfId="0" applyFill="1" applyBorder="1"/>
    <xf numFmtId="6" fontId="0" fillId="12" borderId="11" xfId="0" applyNumberFormat="1" applyFill="1" applyBorder="1"/>
    <xf numFmtId="164" fontId="0" fillId="0" borderId="11" xfId="0" applyNumberFormat="1" applyBorder="1"/>
    <xf numFmtId="165" fontId="0" fillId="0" borderId="11" xfId="0" applyNumberFormat="1" applyBorder="1"/>
    <xf numFmtId="164" fontId="0" fillId="0" borderId="11" xfId="0" applyNumberFormat="1" applyBorder="1" applyAlignment="1">
      <alignment horizontal="center"/>
    </xf>
    <xf numFmtId="0" fontId="3" fillId="0" borderId="11" xfId="0" applyFont="1" applyBorder="1" applyAlignment="1">
      <alignment vertical="center"/>
    </xf>
    <xf numFmtId="0" fontId="7" fillId="0" borderId="0" xfId="0" applyFont="1" applyAlignment="1">
      <alignment vertical="center" textRotation="90" wrapText="1"/>
    </xf>
    <xf numFmtId="6" fontId="3" fillId="0" borderId="1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38" fontId="3" fillId="0" borderId="0" xfId="0" applyNumberFormat="1" applyFont="1"/>
    <xf numFmtId="0" fontId="3" fillId="4" borderId="0" xfId="0" applyFont="1" applyFill="1"/>
    <xf numFmtId="164" fontId="3" fillId="4" borderId="0" xfId="0" applyNumberFormat="1" applyFont="1" applyFill="1"/>
    <xf numFmtId="0" fontId="20" fillId="0" borderId="0" xfId="0" applyFont="1"/>
    <xf numFmtId="174" fontId="9" fillId="0" borderId="0" xfId="0" applyNumberFormat="1" applyFont="1"/>
    <xf numFmtId="38" fontId="0" fillId="12" borderId="0" xfId="0" applyNumberFormat="1" applyFill="1"/>
    <xf numFmtId="38" fontId="3" fillId="12" borderId="0" xfId="0" applyNumberFormat="1" applyFont="1" applyFill="1"/>
    <xf numFmtId="0" fontId="0" fillId="4" borderId="0" xfId="0" applyFill="1"/>
    <xf numFmtId="0" fontId="6" fillId="0" borderId="0" xfId="0" applyFont="1" applyAlignment="1">
      <alignment horizontal="center"/>
    </xf>
    <xf numFmtId="9" fontId="1" fillId="0" borderId="0" xfId="4"/>
    <xf numFmtId="0" fontId="3" fillId="8" borderId="11" xfId="0" applyFont="1" applyFill="1" applyBorder="1" applyAlignment="1">
      <alignment horizontal="center" vertical="center" wrapText="1"/>
    </xf>
    <xf numFmtId="0" fontId="0" fillId="8" borderId="0" xfId="0" applyFill="1"/>
    <xf numFmtId="164" fontId="0" fillId="8" borderId="11" xfId="0" applyNumberFormat="1" applyFill="1" applyBorder="1"/>
    <xf numFmtId="6" fontId="0" fillId="8" borderId="0" xfId="0" applyNumberFormat="1" applyFill="1"/>
    <xf numFmtId="0" fontId="0" fillId="8" borderId="0" xfId="0" applyFill="1" applyAlignment="1">
      <alignment horizontal="right"/>
    </xf>
    <xf numFmtId="0" fontId="0" fillId="8" borderId="11" xfId="0" applyFill="1" applyBorder="1" applyAlignment="1">
      <alignment horizontal="right"/>
    </xf>
    <xf numFmtId="164" fontId="3" fillId="8" borderId="0" xfId="0" applyNumberFormat="1" applyFont="1" applyFill="1" applyAlignment="1">
      <alignment horizontal="right"/>
    </xf>
    <xf numFmtId="0" fontId="3" fillId="0" borderId="0" xfId="0" applyFont="1" applyAlignment="1">
      <alignment horizontal="right"/>
    </xf>
    <xf numFmtId="6" fontId="0" fillId="0" borderId="0" xfId="0" applyNumberFormat="1" applyAlignment="1">
      <alignment horizontal="right"/>
    </xf>
    <xf numFmtId="0" fontId="0" fillId="0" borderId="9" xfId="0" applyBorder="1"/>
    <xf numFmtId="0" fontId="26" fillId="0" borderId="0" xfId="0" applyFont="1"/>
    <xf numFmtId="0" fontId="26" fillId="4" borderId="0" xfId="0" applyFont="1" applyFill="1"/>
    <xf numFmtId="165" fontId="0" fillId="4" borderId="0" xfId="0" applyNumberFormat="1" applyFill="1"/>
    <xf numFmtId="0" fontId="0" fillId="0" borderId="0" xfId="0" quotePrefix="1" applyAlignment="1">
      <alignment horizontal="left" wrapText="1" indent="1"/>
    </xf>
    <xf numFmtId="0" fontId="0" fillId="0" borderId="0" xfId="0" applyAlignment="1">
      <alignment horizontal="left" wrapText="1" indent="1"/>
    </xf>
    <xf numFmtId="0" fontId="24" fillId="0" borderId="0" xfId="0" applyFont="1" applyAlignment="1">
      <alignment horizontal="left"/>
    </xf>
    <xf numFmtId="0" fontId="0" fillId="6" borderId="6" xfId="0" applyFill="1" applyBorder="1" applyAlignment="1">
      <alignment horizontal="left" vertical="center" wrapText="1"/>
    </xf>
    <xf numFmtId="0" fontId="0" fillId="6" borderId="8" xfId="0" applyFill="1" applyBorder="1" applyAlignment="1">
      <alignment horizontal="left" vertical="center" wrapText="1"/>
    </xf>
    <xf numFmtId="0" fontId="0" fillId="6" borderId="0" xfId="0" applyFill="1" applyAlignment="1">
      <alignment horizontal="left" wrapText="1"/>
    </xf>
    <xf numFmtId="0" fontId="0" fillId="6" borderId="9" xfId="0" applyFill="1" applyBorder="1" applyAlignment="1">
      <alignment horizontal="left" wrapText="1"/>
    </xf>
    <xf numFmtId="165" fontId="0" fillId="4" borderId="7" xfId="5" applyNumberFormat="1" applyFont="1" applyFill="1" applyBorder="1" applyAlignment="1">
      <alignment horizontal="center"/>
    </xf>
    <xf numFmtId="165" fontId="0" fillId="4" borderId="10" xfId="5" applyNumberFormat="1" applyFont="1" applyFill="1" applyBorder="1" applyAlignment="1">
      <alignment horizontal="center"/>
    </xf>
    <xf numFmtId="164" fontId="0" fillId="4" borderId="17" xfId="0" applyNumberFormat="1" applyFill="1" applyBorder="1" applyAlignment="1">
      <alignment horizontal="center" vertical="center"/>
    </xf>
    <xf numFmtId="164" fontId="0" fillId="4" borderId="0" xfId="0" applyNumberFormat="1" applyFill="1" applyAlignment="1">
      <alignment horizontal="center" vertical="center"/>
    </xf>
    <xf numFmtId="164" fontId="0" fillId="0" borderId="17" xfId="0" applyNumberFormat="1" applyBorder="1" applyAlignment="1">
      <alignment horizontal="center" vertical="center"/>
    </xf>
    <xf numFmtId="164" fontId="0" fillId="0" borderId="0" xfId="0" applyNumberFormat="1" applyAlignment="1">
      <alignment horizontal="center" vertical="center"/>
    </xf>
    <xf numFmtId="0" fontId="3" fillId="5" borderId="0" xfId="0" applyFont="1" applyFill="1" applyAlignment="1">
      <alignment horizontal="center" vertical="center"/>
    </xf>
    <xf numFmtId="0" fontId="3" fillId="5" borderId="0" xfId="0" applyFont="1" applyFill="1" applyAlignment="1">
      <alignment horizontal="center" vertical="center" wrapText="1"/>
    </xf>
    <xf numFmtId="0" fontId="3" fillId="5" borderId="11" xfId="0" applyFont="1" applyFill="1" applyBorder="1" applyAlignment="1">
      <alignment horizontal="center" vertical="center" wrapText="1"/>
    </xf>
    <xf numFmtId="0" fontId="24" fillId="0" borderId="0" xfId="0" applyFont="1" applyAlignment="1">
      <alignment horizontal="center"/>
    </xf>
    <xf numFmtId="0" fontId="0" fillId="8" borderId="0" xfId="0" applyFill="1" applyAlignment="1">
      <alignment horizontal="right" vertical="center"/>
    </xf>
    <xf numFmtId="0" fontId="3" fillId="0" borderId="0" xfId="0" applyFont="1" applyAlignment="1">
      <alignment horizontal="center"/>
    </xf>
    <xf numFmtId="0" fontId="0" fillId="0" borderId="0" xfId="0" applyAlignment="1">
      <alignment horizontal="left" wrapText="1"/>
    </xf>
    <xf numFmtId="0" fontId="26" fillId="0" borderId="0" xfId="0" applyFont="1" applyAlignment="1">
      <alignment horizontal="left" wrapText="1"/>
    </xf>
    <xf numFmtId="0" fontId="2" fillId="11" borderId="0" xfId="0" applyFont="1" applyFill="1" applyAlignment="1">
      <alignment horizontal="center"/>
    </xf>
    <xf numFmtId="0" fontId="3" fillId="7" borderId="12" xfId="0" applyFont="1" applyFill="1" applyBorder="1" applyAlignment="1">
      <alignment horizontal="center"/>
    </xf>
    <xf numFmtId="0" fontId="3" fillId="10" borderId="12" xfId="0" applyFont="1" applyFill="1" applyBorder="1" applyAlignment="1">
      <alignment horizontal="center"/>
    </xf>
    <xf numFmtId="0" fontId="5" fillId="7" borderId="12" xfId="0" applyFont="1" applyFill="1" applyBorder="1" applyAlignment="1">
      <alignment horizontal="center"/>
    </xf>
    <xf numFmtId="171" fontId="8" fillId="0" borderId="0" xfId="6" applyNumberFormat="1" applyFont="1" applyAlignment="1">
      <alignment horizontal="center"/>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0" fillId="0" borderId="0" xfId="0" applyAlignment="1">
      <alignment horizontal="center"/>
    </xf>
  </cellXfs>
  <cellStyles count="7">
    <cellStyle name="Comma" xfId="6" builtinId="3"/>
    <cellStyle name="Comma 2" xfId="3" xr:uid="{AF63A642-F713-4423-9934-15FE53CB45CF}"/>
    <cellStyle name="Currency" xfId="5" builtinId="4"/>
    <cellStyle name="Normal" xfId="0" builtinId="0"/>
    <cellStyle name="Normal 2" xfId="2" xr:uid="{9748FF3B-8D00-4C8B-86DA-28A504D3AC8A}"/>
    <cellStyle name="Normal 3" xfId="1" xr:uid="{C84E3B76-4A9A-4F57-850D-3DE5F09380A8}"/>
    <cellStyle name="Percent" xfId="4" builtinId="5"/>
  </cellStyles>
  <dxfs count="3">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IL Headcount</a:t>
            </a:r>
            <a:r>
              <a:rPr lang="en-US" baseline="0"/>
              <a:t> and State/UIF Expenditures 2010-2021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'IL Historical Enroll &amp; Funding'!$E$18</c:f>
              <c:strCache>
                <c:ptCount val="1"/>
                <c:pt idx="0">
                  <c:v> Total Headcount </c:v>
                </c:pt>
              </c:strCache>
            </c:strRef>
          </c:tx>
          <c:spPr>
            <a:solidFill>
              <a:schemeClr val="accent2"/>
            </a:solidFill>
            <a:ln>
              <a:noFill/>
            </a:ln>
            <a:effectLst/>
          </c:spPr>
          <c:invertIfNegative val="0"/>
          <c:cat>
            <c:numRef>
              <c:f>'IL Historical Enroll &amp; Funding'!$A$19:$A$30</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'IL Historical Enroll &amp; Funding'!$E$19:$E$30</c:f>
              <c:numCache>
                <c:formatCode>_(* #,##0_);_(* \(#,##0\);_(* "-"?_);_(@_)</c:formatCode>
                <c:ptCount val="12"/>
                <c:pt idx="0">
                  <c:v>205015</c:v>
                </c:pt>
                <c:pt idx="1">
                  <c:v>203670</c:v>
                </c:pt>
                <c:pt idx="2">
                  <c:v>198328</c:v>
                </c:pt>
                <c:pt idx="3">
                  <c:v>194913</c:v>
                </c:pt>
                <c:pt idx="4">
                  <c:v>193360</c:v>
                </c:pt>
                <c:pt idx="5">
                  <c:v>192949</c:v>
                </c:pt>
                <c:pt idx="6">
                  <c:v>188405</c:v>
                </c:pt>
                <c:pt idx="7">
                  <c:v>184631</c:v>
                </c:pt>
                <c:pt idx="8">
                  <c:v>181814</c:v>
                </c:pt>
                <c:pt idx="9">
                  <c:v>181128</c:v>
                </c:pt>
                <c:pt idx="10">
                  <c:v>182587</c:v>
                </c:pt>
                <c:pt idx="11">
                  <c:v>184757</c:v>
                </c:pt>
              </c:numCache>
            </c:numRef>
          </c:val>
          <c:extLst>
            <c:ext xmlns:c16="http://schemas.microsoft.com/office/drawing/2014/chart" uri="{C3380CC4-5D6E-409C-BE32-E72D297353CC}">
              <c16:uniqueId val="{00000000-3F26-2B4D-B73D-EEEDFC8199DD}"/>
            </c:ext>
          </c:extLst>
        </c:ser>
        <c:dLbls>
          <c:showLegendKey val="0"/>
          <c:showVal val="0"/>
          <c:showCatName val="0"/>
          <c:showSerName val="0"/>
          <c:showPercent val="0"/>
          <c:showBubbleSize val="0"/>
        </c:dLbls>
        <c:gapWidth val="219"/>
        <c:overlap val="-27"/>
        <c:axId val="347648223"/>
        <c:axId val="347965151"/>
      </c:barChart>
      <c:lineChart>
        <c:grouping val="standard"/>
        <c:varyColors val="0"/>
        <c:ser>
          <c:idx val="0"/>
          <c:order val="0"/>
          <c:tx>
            <c:strRef>
              <c:f>'IL Historical Enroll &amp; Funding'!$B$18</c:f>
              <c:strCache>
                <c:ptCount val="1"/>
                <c:pt idx="0">
                  <c:v> State &amp; UIF Expenditures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'IL Historical Enroll &amp; Funding'!$A$19:$A$30</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'IL Historical Enroll &amp; Funding'!$B$19:$B$30</c:f>
              <c:numCache>
                <c:formatCode>_(* #,##0.0_);_(* \(#,##0.0\);_(* "-"?_);_(@_)</c:formatCode>
                <c:ptCount val="12"/>
                <c:pt idx="0">
                  <c:v>2670894.6399999997</c:v>
                </c:pt>
                <c:pt idx="1">
                  <c:v>2828671.0599999996</c:v>
                </c:pt>
                <c:pt idx="2">
                  <c:v>2916200.21</c:v>
                </c:pt>
                <c:pt idx="3">
                  <c:v>2996240.7899999996</c:v>
                </c:pt>
                <c:pt idx="4">
                  <c:v>3046335.53</c:v>
                </c:pt>
                <c:pt idx="5">
                  <c:v>3070217.77</c:v>
                </c:pt>
                <c:pt idx="6">
                  <c:v>2780497.6</c:v>
                </c:pt>
                <c:pt idx="7">
                  <c:v>2847204.6</c:v>
                </c:pt>
                <c:pt idx="8">
                  <c:v>2972683.1</c:v>
                </c:pt>
                <c:pt idx="9">
                  <c:v>3057771.6</c:v>
                </c:pt>
                <c:pt idx="10">
                  <c:v>3091504.6</c:v>
                </c:pt>
                <c:pt idx="11">
                  <c:v>3167528.3592699999</c:v>
                </c:pt>
              </c:numCache>
            </c:numRef>
          </c:val>
          <c:smooth val="0"/>
          <c:extLst>
            <c:ext xmlns:c16="http://schemas.microsoft.com/office/drawing/2014/chart" uri="{C3380CC4-5D6E-409C-BE32-E72D297353CC}">
              <c16:uniqueId val="{00000001-3F26-2B4D-B73D-EEEDFC8199DD}"/>
            </c:ext>
          </c:extLst>
        </c:ser>
        <c:dLbls>
          <c:showLegendKey val="0"/>
          <c:showVal val="0"/>
          <c:showCatName val="0"/>
          <c:showSerName val="0"/>
          <c:showPercent val="0"/>
          <c:showBubbleSize val="0"/>
        </c:dLbls>
        <c:marker val="1"/>
        <c:smooth val="0"/>
        <c:axId val="415650479"/>
        <c:axId val="415421775"/>
      </c:lineChart>
      <c:catAx>
        <c:axId val="347648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965151"/>
        <c:crosses val="autoZero"/>
        <c:auto val="1"/>
        <c:lblAlgn val="ctr"/>
        <c:lblOffset val="100"/>
        <c:noMultiLvlLbl val="0"/>
      </c:catAx>
      <c:valAx>
        <c:axId val="3479651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Headcount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648223"/>
        <c:crosses val="autoZero"/>
        <c:crossBetween val="between"/>
      </c:valAx>
      <c:valAx>
        <c:axId val="415421775"/>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Expenditures (thousands)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650479"/>
        <c:crosses val="max"/>
        <c:crossBetween val="between"/>
      </c:valAx>
      <c:catAx>
        <c:axId val="415650479"/>
        <c:scaling>
          <c:orientation val="minMax"/>
        </c:scaling>
        <c:delete val="1"/>
        <c:axPos val="b"/>
        <c:numFmt formatCode="General" sourceLinked="1"/>
        <c:majorTickMark val="out"/>
        <c:minorTickMark val="none"/>
        <c:tickLblPos val="nextTo"/>
        <c:crossAx val="41542177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25784</xdr:colOff>
      <xdr:row>34</xdr:row>
      <xdr:rowOff>150090</xdr:rowOff>
    </xdr:from>
    <xdr:to>
      <xdr:col>14</xdr:col>
      <xdr:colOff>819728</xdr:colOff>
      <xdr:row>56</xdr:row>
      <xdr:rowOff>127000</xdr:rowOff>
    </xdr:to>
    <xdr:graphicFrame macro="">
      <xdr:nvGraphicFramePr>
        <xdr:cNvPr id="2" name="Chart 1">
          <a:extLst>
            <a:ext uri="{FF2B5EF4-FFF2-40B4-BE49-F238E27FC236}">
              <a16:creationId xmlns:a16="http://schemas.microsoft.com/office/drawing/2014/main" id="{D54CA3EF-4107-8841-B956-F41BA1779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Will Carroll" id="{46027FD9-4E19-C842-8ACE-7495C7ABD2B7}" userId="71d3a039e8db94d1"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973.581598495373" createdVersion="8" refreshedVersion="8" minRefreshableVersion="3" recordCount="1201" xr:uid="{F7162A46-1C2A-7245-80EB-CBBE10C0B898}">
  <cacheSource type="worksheet">
    <worksheetSource ref="A1:F1048576" sheet="Rev &amp; Exp Sort"/>
  </cacheSource>
  <cacheFields count="6">
    <cacheField name="Original Sort" numFmtId="0">
      <sharedItems containsString="0" containsBlank="1" containsNumber="1" containsInteger="1" minValue="1" maxValue="1200"/>
    </cacheField>
    <cacheField name="University" numFmtId="0">
      <sharedItems containsBlank="1" count="16">
        <s v="Chicago State University"/>
        <s v="Eastern Illinois University"/>
        <s v="Governors State University"/>
        <s v="Illinois State University"/>
        <s v="Northeastern Illinois University"/>
        <s v="Northern Illinois University"/>
        <s v="Southern Illinois University Carbondale"/>
        <s v="Southern Illinois University Edwardsville"/>
        <s v="Southern Illinois University School of Medicine"/>
        <s v="Southern Illinois University System Office"/>
        <s v="University of Illinois at Chicago"/>
        <s v="University of Illinois at Springfield"/>
        <s v="University of Illinois at Urbana / Champaign"/>
        <s v="University of Illinois System Office"/>
        <s v="Western Illinois University"/>
        <m/>
      </sharedItems>
    </cacheField>
    <cacheField name="NACUBO Expense" numFmtId="0">
      <sharedItems containsBlank="1" count="71">
        <s v="General Academic Instruction (Degree-Related)"/>
        <s v="Vocational/Technical Instruction (Degree-Related)"/>
        <s v="Requisite/Preparatory/Remedial Instruction (Non-Degree)"/>
        <s v="Departmental Research"/>
        <s v="Admissions, Registration, and Records"/>
        <s v="Audio-Visual Services"/>
        <s v="Instructional Computing Support"/>
        <s v="Departmental Administration and Personnel Development"/>
        <s v="Course and Curriculum Development"/>
        <s v="Total Instructional Programs"/>
        <s v="Percent of Total"/>
        <s v="Institutes and Research Centers"/>
        <s v="Individual or Project Research"/>
        <s v="Laboratory Schools"/>
        <s v="Support for Organized Research"/>
        <s v="Total Organized Research"/>
        <s v="Direct Patient Care"/>
        <s v="Community Education"/>
        <s v="Public Broadcast Services"/>
        <s v="Community Services"/>
        <s v="Cooperative Extension Services"/>
        <s v="Support for Public Service Programs"/>
        <s v="Total Public Service"/>
        <s v="Academic Administration"/>
        <s v="Library Services"/>
        <s v="Museums and Galleries"/>
        <s v="Hospital and Patient Services"/>
        <s v="Academic Support Not Elsewhere Classified"/>
        <s v="Total Academic Support"/>
        <s v="Social and Cultural Development"/>
        <s v="Student Health/Medical Services"/>
        <s v="Counseling and Career Services"/>
        <s v="Financial Aid Administration"/>
        <s v="Financial Assistance"/>
        <s v="Intercollegiate Athletics"/>
        <s v="Student Services Administration"/>
        <s v="Total Student Services"/>
        <s v="Executive Management"/>
        <s v="Financial Management and Operations"/>
        <s v="General Administrative and Logistical Services"/>
        <s v="Faculty and Staff Auxiliary Services"/>
        <s v="Public Relations/Development"/>
        <s v="Total Institutional Support"/>
        <s v="Superintendence"/>
        <s v="Custodial"/>
        <s v="Repairs/Maintenance"/>
        <s v="Grounds Maintenance"/>
        <s v="University Space"/>
        <s v="Rental Space"/>
        <s v="Utility Support"/>
        <s v="Permanent Improvements"/>
        <s v="Security"/>
        <s v="Fire Protection"/>
        <s v="Transportation"/>
        <s v="Rental of Space"/>
        <s v="Other Operations &amp; Maintenance"/>
        <s v="Total Physical Plant"/>
        <s v="Housing Services"/>
        <s v="Food Services"/>
        <s v="Retail Services and Concessions"/>
        <s v="Student Unions and Centers"/>
        <s v="Specialized Services"/>
        <s v="Other Independent Operations"/>
        <s v="Total Independent Operations"/>
        <s v="Refunds"/>
        <s v="Unexpended Lapsed Funds"/>
        <s v="Total Refunds / Lapsed Funds"/>
        <s v="CMS GROUP HEALTH INSURANCE"/>
        <s v="MEDICARE"/>
        <s v="Grand Totals"/>
        <m/>
      </sharedItems>
    </cacheField>
    <cacheField name="FY2022 State" numFmtId="40">
      <sharedItems containsString="0" containsBlank="1" containsNumber="1" minValue="-14.3" maxValue="1114442.0000000002" count="777">
        <n v="19255"/>
        <n v="0"/>
        <n v="313.8"/>
        <n v="116.5"/>
        <n v="1579.8999999999996"/>
        <n v="171.50000000000068"/>
        <n v="2718.1"/>
        <n v="52.900000000000006"/>
        <n v="24207.699999999997"/>
        <n v="0.39856857315029148"/>
        <n v="-14.3"/>
        <n v="290.3"/>
        <n v="276"/>
        <n v="4.5442122212965485E-3"/>
        <n v="71.600000000000009"/>
        <n v="11.5"/>
        <n v="83.100000000000009"/>
        <n v="1.3682030274990698E-3"/>
        <n v="2790.1000000000013"/>
        <n v="1872"/>
        <n v="4662.1000000000013"/>
        <n v="7.6759318104734228E-2"/>
        <n v="146.4"/>
        <n v="-4.5"/>
        <n v="245.80000000000004"/>
        <n v="560.20000000000005"/>
        <n v="1214.9000000000001"/>
        <n v="3370.0999999999981"/>
        <n v="570.9"/>
        <n v="6103.7999999999975"/>
        <n v="0.10049624114619515"/>
        <n v="4812.7000000000025"/>
        <n v="1780.1"/>
        <n v="2879.7000000000007"/>
        <n v="1681.0999999999997"/>
        <n v="11153.600000000004"/>
        <n v="0.18363886025888843"/>
        <n v="386.9"/>
        <n v="1058.7999999999997"/>
        <n v="1168.8000000000004"/>
        <n v="509.90000000000026"/>
        <n v="2510.3000000000002"/>
        <n v="2263.6"/>
        <n v="69"/>
        <n v="2987.1000000000008"/>
        <n v="26.5"/>
        <n v="272"/>
        <n v="309.60000000000002"/>
        <n v="11562.500000000002"/>
        <n v="0.19037120945196143"/>
        <n v="597.20000000000005"/>
        <n v="465.69999999999993"/>
        <n v="1062.9000000000001"/>
        <n v="1.7500156413101819E-2"/>
        <n v="1025"/>
        <n v="1.6876150459525226E-2"/>
        <n v="599.9"/>
        <n v="9.8770757665065205E-3"/>
        <n v="60736.600000000006"/>
        <n v="36175.533490000002"/>
        <n v="43.490879999999997"/>
        <n v="123.7533"/>
        <n v="1966.83905"/>
        <n v="12.731809999999999"/>
        <n v="1465.2945099999999"/>
        <n v="879.49009000000001"/>
        <n v="33.884050000000002"/>
        <n v="40701.017179999995"/>
        <n v="0.50710926388667443"/>
        <n v="933.83558000000005"/>
        <n v="265.99086999999997"/>
        <n v="1199.82645"/>
        <n v="1.4949088499690951E-2"/>
        <n v="432.23068000000001"/>
        <n v="69.232870000000005"/>
        <n v="501.46355"/>
        <n v="6.2479227627622296E-3"/>
        <n v="3178.1629200000002"/>
        <n v="3352.3388500000001"/>
        <n v="230.45089999999999"/>
        <n v="347.91356000000002"/>
        <n v="7108.8662300000005"/>
        <n v="8.857203506785033E-2"/>
        <n v="215.08296000000001"/>
        <n v="2.5649999999999999E-2"/>
        <n v="371.54352"/>
        <n v="418.95240000000001"/>
        <n v="7187.3130199999996"/>
        <n v="1304.9217200000001"/>
        <n v="1332.81394"/>
        <n v="10830.65321"/>
        <n v="0.1349431772784738"/>
        <n v="2512.75567"/>
        <n v="971.79271000000006"/>
        <n v="1534.57942"/>
        <n v="1453.6117400000001"/>
        <n v="6472.7395400000005"/>
        <n v="8.06462936526436E-2"/>
        <n v="234.68869000000001"/>
        <n v="1092.9871499999999"/>
        <n v="1193.71138"/>
        <n v="282.71980000000002"/>
        <n v="6126.9889499999999"/>
        <n v="347.92790000000002"/>
        <n v="55.5"/>
        <n v="357.27904000000001"/>
        <n v="240.98814999999999"/>
        <n v="110.22239999999999"/>
        <n v="10"/>
        <n v="538.55204000000003"/>
        <n v="10591.565499999999"/>
        <n v="0.13196429367745094"/>
        <n v="1713.3"/>
        <n v="2.1346648364453463E-2"/>
        <n v="1141.41167"/>
        <n v="1.4221276810000348E-2"/>
        <n v="80260.843329999989"/>
        <n v="31527.711039999998"/>
        <n v="8.4702999999999999"/>
        <n v="1931.9647399999997"/>
        <n v="11.599430000000002"/>
        <n v="8.3000000000000004E-2"/>
        <n v="33479.828509999999"/>
        <n v="0.58847106203372623"/>
        <n v="0.38548000000000004"/>
        <n v="442.25599999999997"/>
        <n v="442.64147999999994"/>
        <n v="7.7802579471987973E-3"/>
        <n v="22.609620000000003"/>
        <n v="3.9740666800622688E-4"/>
        <n v="211.86465000000001"/>
        <n v="2115.3030099999996"/>
        <n v="704.08244000000002"/>
        <n v="3031.2500999999997"/>
        <n v="5.327993138029484E-2"/>
        <n v="699.08564999999987"/>
        <n v="549.94551999999999"/>
        <n v="425.11678000000001"/>
        <n v="1674.1479499999998"/>
        <n v="2.9426304314665842E-2"/>
        <n v="3344.0457099999971"/>
        <n v="1569.2517999999995"/>
        <n v="4075.0660900000021"/>
        <n v="2515.7589399999993"/>
        <n v="11504.122539999998"/>
        <n v="0.20220662739828135"/>
        <n v="4223.9693999999981"/>
        <n v="16.485199999999999"/>
        <n v="1261.2550200000001"/>
        <n v="1235.0988500000001"/>
        <n v="1.49681"/>
        <n v="6738.3052799999978"/>
        <n v="0.11843841025782673"/>
        <n v="56892.905479999994"/>
        <n v="80981.3"/>
        <n v="52.3"/>
        <n v="139.9"/>
        <n v="16242.7"/>
        <n v="4062.4"/>
        <n v="2425.8000000000002"/>
        <n v="2891.7"/>
        <n v="16521.8"/>
        <n v="37"/>
        <n v="123354.9"/>
        <n v="0.44208757394413895"/>
        <n v="1.1000000000000001"/>
        <n v="783.4"/>
        <n v="175.6"/>
        <n v="1869.4"/>
        <n v="2829.5"/>
        <n v="1.0140552101902244E-2"/>
        <n v="776.6"/>
        <n v="353.9"/>
        <n v="1071.3"/>
        <n v="2201.8000000000002"/>
        <n v="7.8909586916304526E-3"/>
        <n v="11605.1"/>
        <n v="9533.2000000000007"/>
        <n v="283.5"/>
        <n v="697.2"/>
        <n v="22119.000000000004"/>
        <n v="7.9271557498489409E-2"/>
        <n v="1414.9"/>
        <n v="298.39999999999998"/>
        <n v="1877.3"/>
        <n v="1161.9000000000001"/>
        <n v="38724.9"/>
        <n v="664.9"/>
        <n v="973.4"/>
        <n v="45115.700000000004"/>
        <n v="0.16168867519483696"/>
        <n v="4586.8"/>
        <n v="6374"/>
        <n v="17953.2"/>
        <n v="6024"/>
        <n v="34938"/>
        <n v="0.12521315049876677"/>
        <n v="1611"/>
        <n v="5423.5"/>
        <n v="6346.2"/>
        <n v="1406.8"/>
        <n v="5722.6"/>
        <n v="3347.4"/>
        <n v="14269.4"/>
        <n v="1567.1"/>
        <n v="310.7"/>
        <n v="448.1"/>
        <n v="2240.8000000000002"/>
        <n v="42693.599999999999"/>
        <n v="0.15300819056998538"/>
        <n v="3078.3"/>
        <n v="1.1032218248908175E-2"/>
        <n v="2697.4"/>
        <n v="9.6671232513416208E-3"/>
        <n v="279028.2"/>
        <n v="42417.363152559315"/>
        <n v="1.8896729248131725"/>
        <n v="2474.4778549699199"/>
        <n v="2521.9924754809795"/>
        <n v="0.12762999999999999"/>
        <n v="74.707745422559"/>
        <n v="1032.1761201851236"/>
        <n v="48522.734651542713"/>
        <n v="0.55260152391162931"/>
        <n v="131.5081110219225"/>
        <n v="1.4976810989597352E-3"/>
        <n v="485.83560994198649"/>
        <n v="107.84179134976614"/>
        <n v="593.67740129175263"/>
        <n v="6.7610994932926355E-3"/>
        <n v="2395.1333948257879"/>
        <n v="1934.2193511200132"/>
        <n v="1410.4662734563708"/>
        <n v="5739.8190194021718"/>
        <n v="6.5367971526677962E-2"/>
        <n v="269.61243428723787"/>
        <n v="11.613917121466304"/>
        <n v="574.47701997319632"/>
        <n v="849.44998797023788"/>
        <n v="3200.9574699999998"/>
        <n v="524.69932178296278"/>
        <n v="5430.8101511351015"/>
        <n v="6.1848821735701331E-2"/>
        <n v="4379.4817711167916"/>
        <n v="1819.0962291934682"/>
        <n v="2254.4131475587305"/>
        <n v="782.76133211979675"/>
        <n v="9235.7524799887869"/>
        <n v="0.10518143570356558"/>
        <n v="503.50238354734881"/>
        <n v="1861.7568384905924"/>
        <n v="724.55973742442609"/>
        <n v="314.08802207832593"/>
        <n v="3347.36922"/>
        <n v="2010.4600102882869"/>
        <n v="2321.9825700000001"/>
        <n v="2008.1026537885903"/>
        <n v="1.26"/>
        <n v="13093.081435617571"/>
        <n v="0.14911065515948407"/>
        <n v="7.8700000000000003E-3"/>
        <n v="3057.4202200000004"/>
        <n v="1.345"/>
        <n v="3058.7730900000001"/>
        <n v="3.4834860050084654E-2"/>
        <n v="1072.5999999999999"/>
        <n v="1.2215313065187451E-2"/>
        <n v="929.06277"/>
        <n v="1.0580638255416974E-2"/>
        <n v="87807.81911000004"/>
        <n v="93853.1"/>
        <n v="6702.6"/>
        <n v="7046.1"/>
        <n v="454.9"/>
        <n v="2800.6"/>
        <n v="9255.7999999999993"/>
        <n v="1974.4"/>
        <n v="122087.50000000001"/>
        <n v="0.48909146265738873"/>
        <n v="224.7"/>
        <n v="378.6"/>
        <n v="3362.6"/>
        <n v="3965.8999999999996"/>
        <n v="1.5887685731569057E-2"/>
        <n v="729.1"/>
        <n v="524.4"/>
        <n v="429.5"/>
        <n v="288.89999999999998"/>
        <n v="1971.9"/>
        <n v="7.8995757568473823E-3"/>
        <n v="13747"/>
        <n v="7944.2"/>
        <n v="250.8"/>
        <n v="662.5"/>
        <n v="22604.5"/>
        <n v="9.0555281807219751E-2"/>
        <n v="1241.8"/>
        <n v="2718.6"/>
        <n v="1214.5"/>
        <n v="27813.200000000001"/>
        <n v="233.6"/>
        <n v="1051.8"/>
        <n v="34273.5"/>
        <n v="0.1373021500594902"/>
        <n v="7550"/>
        <n v="2304.1999999999998"/>
        <n v="14997.3"/>
        <n v="8164.2"/>
        <n v="33015.699999999997"/>
        <n v="0.13226331117974852"/>
        <n v="850.8"/>
        <n v="3440.7"/>
        <n v="4504.5"/>
        <n v="6396.4"/>
        <n v="1737.5"/>
        <n v="2052.1"/>
        <n v="3320.4"/>
        <n v="417.9"/>
        <n v="268.89999999999998"/>
        <n v="2350.4"/>
        <n v="182.9"/>
        <n v="25522.500000000007"/>
        <n v="0.10224500342519263"/>
        <n v="374.8"/>
        <n v="1.5014762379767729E-3"/>
        <n v="3541.3"/>
        <n v="1.4186707047884595E-2"/>
        <n v="2263.4"/>
        <n v="9.0673460966825721E-3"/>
        <n v="249620.99999999997"/>
        <n v="45450.2"/>
        <n v="1192.3"/>
        <n v="10331.200000000001"/>
        <n v="4173.7"/>
        <n v="120.9"/>
        <n v="1308"/>
        <n v="9011.1"/>
        <n v="15402"/>
        <n v="86989.4"/>
        <n v="0.50376421425212581"/>
        <n v="1860.1"/>
        <n v="2476.5"/>
        <n v="2127.1999999999998"/>
        <n v="6463.8"/>
        <n v="3.7432504742909954E-2"/>
        <n v="743.8"/>
        <n v="3639"/>
        <n v="4382.8"/>
        <n v="2.5381228037257612E-2"/>
        <n v="5797.5"/>
        <n v="6748.4"/>
        <n v="114.8"/>
        <n v="1013"/>
        <n v="13673.699999999999"/>
        <n v="7.9185748337375503E-2"/>
        <n v="557.5"/>
        <n v="70"/>
        <n v="1193.9000000000001"/>
        <n v="1157.9000000000001"/>
        <n v="16466.7"/>
        <n v="956"/>
        <n v="1412.5"/>
        <n v="21814.5"/>
        <n v="0.12632992585077032"/>
        <n v="1239.6000000000004"/>
        <n v="647.09999999999991"/>
        <n v="1629.5"/>
        <n v="36.299999999999997"/>
        <n v="4125.2"/>
        <n v="7677.7000000000007"/>
        <n v="4.4462319636226336E-2"/>
        <n v="728.2"/>
        <n v="1466.8"/>
        <n v="2541.5"/>
        <n v="1321.5"/>
        <n v="6600.1"/>
        <n v="144.80000000000001"/>
        <n v="5674.6"/>
        <n v="1331.7"/>
        <n v="2044.1"/>
        <n v="226.1"/>
        <n v="292.7"/>
        <n v="1153"/>
        <n v="1419.2"/>
        <n v="24944.3"/>
        <n v="0.14445490702969904"/>
        <n v="4939.6000000000004"/>
        <n v="2.8605711876617163E-2"/>
        <n v="1793"/>
        <n v="1.0383440237018093E-2"/>
        <n v="172678.80000000002"/>
        <n v="50628.5"/>
        <n v="773.2"/>
        <n v="10725.3"/>
        <n v="5622.1"/>
        <n v="2912.3"/>
        <n v="4393.5"/>
        <n v="9910"/>
        <n v="84964.900000000009"/>
        <n v="0.49771746204508133"/>
        <n v="1656.7"/>
        <n v="182"/>
        <n v="1285.5999999999999"/>
        <n v="3124.3"/>
        <n v="1.8301894860906651E-2"/>
        <n v="703.7"/>
        <n v="1147.9000000000001"/>
        <n v="967.3"/>
        <n v="2818.9"/>
        <n v="1.6512886542076548E-2"/>
        <n v="8646"/>
        <n v="3776.8"/>
        <n v="1116.5"/>
        <n v="1087"/>
        <n v="14626.3"/>
        <n v="8.5679673784232926E-2"/>
        <n v="115.4"/>
        <n v="30.2"/>
        <n v="1537.8"/>
        <n v="21606"/>
        <n v="633.1"/>
        <n v="1928.5"/>
        <n v="25851"/>
        <n v="0.15143305189940076"/>
        <n v="5355"/>
        <n v="2043"/>
        <n v="4340.7"/>
        <n v="3337.4"/>
        <n v="15076.1"/>
        <n v="8.8314565538685386E-2"/>
        <n v="968.9"/>
        <n v="2432.1"/>
        <n v="5063.3999999999996"/>
        <n v="1016"/>
        <n v="4826.6000000000004"/>
        <n v="945.7"/>
        <n v="399.4"/>
        <n v="3963.9"/>
        <n v="311"/>
        <n v="335.1"/>
        <n v="335.8"/>
        <n v="20597.899999999998"/>
        <n v="0.12066082007344654"/>
        <n v="1724.1"/>
        <n v="1.0099637336263852E-2"/>
        <n v="1925.6"/>
        <n v="1.1280007919905849E-2"/>
        <n v="170709.10000000003"/>
        <n v="10326.6"/>
        <n v="732.7"/>
        <n v="4429.1000000000004"/>
        <n v="243.6"/>
        <n v="487.7"/>
        <n v="654.1"/>
        <n v="4858.1000000000004"/>
        <n v="4648.3999999999996"/>
        <n v="26380.300000000003"/>
        <n v="0.48770851705388957"/>
        <n v="1315.7"/>
        <n v="555.6"/>
        <n v="898"/>
        <n v="2769.3"/>
        <n v="5.1197719369276931E-2"/>
        <n v="40.1"/>
        <n v="1551.8"/>
        <n v="744.1"/>
        <n v="2336"/>
        <n v="4.3187040929704587E-2"/>
        <n v="331.3"/>
        <n v="1895"/>
        <n v="2104.1"/>
        <n v="2567.8000000000002"/>
        <n v="6898.2"/>
        <n v="0.12753118396459254"/>
        <n v="204.5"/>
        <n v="154"/>
        <n v="695.5"/>
        <n v="683"/>
        <n v="1737"/>
        <n v="3.2112966650212696E-2"/>
        <n v="349.9"/>
        <n v="1807.1"/>
        <n v="2768.8"/>
        <n v="1142.8"/>
        <n v="6068.6"/>
        <n v="0.11219386840154334"/>
        <n v="476.1"/>
        <n v="297.10000000000002"/>
        <n v="2059"/>
        <n v="281.7"/>
        <n v="2119.9"/>
        <n v="28.6"/>
        <n v="88.9"/>
        <n v="762.1"/>
        <n v="9.1999999999999993"/>
        <n v="569.5"/>
        <n v="6692.0999999999995"/>
        <n v="0.12372088895790925"/>
        <n v="591.4"/>
        <n v="1.0933568495645245E-2"/>
        <n v="617.4"/>
        <n v="1.141424617722586E-2"/>
        <n v="54090.3"/>
        <n v="997.798"/>
        <n v="264.69600000000003"/>
        <n v="728.42200000000003"/>
        <n v="1990.9160000000002"/>
        <n v="0.96884480213028323"/>
        <n v="36.649000000000001"/>
        <n v="1.783460133590405E-2"/>
        <n v="27.373000000000001"/>
        <n v="1.3320596533812699E-2"/>
        <n v="2054.9380000000001"/>
        <n v="266364.14"/>
        <n v="46705.599999999999"/>
        <n v="8467.6"/>
        <n v="4798.8"/>
        <n v="44289.74"/>
        <n v="370625.87999999995"/>
        <n v="0.53474517362696283"/>
        <n v="7413.5"/>
        <n v="22944.1"/>
        <n v="14992.9"/>
        <n v="45350.5"/>
        <n v="6.5432454410818755E-2"/>
        <n v="8891.4"/>
        <n v="1890.2"/>
        <n v="2576.1"/>
        <n v="425.1"/>
        <n v="13782.800000000001"/>
        <n v="1.9886052692989774E-2"/>
        <n v="19346"/>
        <n v="22430.6"/>
        <n v="281.89999999999998"/>
        <n v="54088"/>
        <n v="3261.4"/>
        <n v="99407.9"/>
        <n v="0.14342736871313944"/>
        <n v="2759.8"/>
        <n v="2232.5"/>
        <n v="3271.9"/>
        <n v="1656"/>
        <n v="27126.3"/>
        <n v="3122.7"/>
        <n v="9146.2000000000007"/>
        <n v="49315.399999999994"/>
        <n v="7.1153077964990263E-2"/>
        <n v="7902.3"/>
        <n v="32464.2"/>
        <n v="311.60000000000002"/>
        <n v="8159.2"/>
        <n v="48837.299999999996"/>
        <n v="7.0463267346500671E-2"/>
        <n v="2625.7"/>
        <n v="8563.2999999999993"/>
        <n v="1299.4000000000001"/>
        <n v="2057.6"/>
        <n v="21516.7"/>
        <n v="525.79999999999995"/>
        <n v="5183.3999999999996"/>
        <n v="9586.1"/>
        <n v="3209.6"/>
        <n v="1317.2"/>
        <n v="55884.799999999996"/>
        <n v="8.063151736491822E-2"/>
        <n v="711.3"/>
        <n v="1.0262754505995608E-3"/>
        <n v="9172.9"/>
        <n v="1.323481242908015E-2"/>
        <n v="693088.78000000014"/>
        <n v="15930.8"/>
        <n v="2187.1999999999998"/>
        <n v="2840.8"/>
        <n v="3.7"/>
        <n v="2758"/>
        <n v="85.2"/>
        <n v="23805.7"/>
        <n v="0.41112003384883727"/>
        <n v="161.5"/>
        <n v="85.6"/>
        <n v="139.6"/>
        <n v="386.7"/>
        <n v="6.6782374426858004E-3"/>
        <n v="529.9"/>
        <n v="956.2"/>
        <n v="1486.1"/>
        <n v="2.5664672003039481E-2"/>
        <n v="5122.7"/>
        <n v="2082.9"/>
        <n v="1020"/>
        <n v="8225.6"/>
        <n v="0.14205458988506936"/>
        <n v="1177.9000000000001"/>
        <n v="30.4"/>
        <n v="431.6"/>
        <n v="677.9"/>
        <n v="5637.4"/>
        <n v="2109.5"/>
        <n v="10064.700000000001"/>
        <n v="0.17381550656684713"/>
        <n v="1568.7"/>
        <n v="2211.9"/>
        <n v="207"/>
        <n v="1799.8"/>
        <n v="5787.4000000000005"/>
        <n v="9.9947327064390495E-2"/>
        <n v="478.6"/>
        <n v="856.2"/>
        <n v="1460.6"/>
        <n v="554.70000000000005"/>
        <n v="2043.8"/>
        <n v="14.4"/>
        <n v="1711.4"/>
        <n v="60.6"/>
        <n v="67.099999999999994"/>
        <n v="323.3"/>
        <n v="7570.7000000000016"/>
        <n v="0.13074458807173883"/>
        <n v="577.6"/>
        <n v="9.975045117391567E-3"/>
        <n v="57904.500000000007"/>
        <n v="309934.8"/>
        <n v="289.89999999999998"/>
        <n v="92017"/>
        <n v="6844.8"/>
        <n v="15280.9"/>
        <n v="62654.3"/>
        <n v="1201.9000000000001"/>
        <n v="488223.60000000003"/>
        <n v="0.43808793997354722"/>
        <n v="46531.6"/>
        <n v="22752.400000000001"/>
        <n v="287.89999999999998"/>
        <n v="28451.1"/>
        <n v="98023"/>
        <n v="8.7957022438134941E-2"/>
        <n v="2090.6"/>
        <n v="5626.6"/>
        <n v="829"/>
        <n v="8778.5"/>
        <n v="7051.9"/>
        <n v="190.2"/>
        <n v="24566.799999999999"/>
        <n v="2.2044036387716896E-2"/>
        <n v="75129.399999999994"/>
        <n v="42758.6"/>
        <n v="2293.1999999999998"/>
        <n v="6456.9"/>
        <n v="14916.7"/>
        <n v="141554.79999999999"/>
        <n v="0.12701854380936825"/>
        <n v="3664.3"/>
        <n v="202.7"/>
        <n v="4173.3"/>
        <n v="2011.7"/>
        <n v="149103.5"/>
        <n v="8552"/>
        <n v="167707.5"/>
        <n v="0.15048562419578584"/>
        <n v="6142.3"/>
        <n v="22122.799999999999"/>
        <n v="360.8"/>
        <n v="15407.4"/>
        <n v="44033.299999999996"/>
        <n v="3.9511522358274355E-2"/>
        <n v="2577.6999999999998"/>
        <n v="11540"/>
        <n v="35571.599999999999"/>
        <n v="2311.3000000000002"/>
        <n v="27563.3"/>
        <n v="17567.099999999999"/>
        <n v="17626.400000000001"/>
        <n v="9124.1"/>
        <n v="3274.7"/>
        <n v="2067.6999999999998"/>
        <n v="7475.9"/>
        <n v="1291.8"/>
        <n v="137991.59999999998"/>
        <n v="0.12382124866076472"/>
        <n v="486.8"/>
        <n v="4.3681052939497966E-4"/>
        <n v="237.29999999999998"/>
        <n v="2.129316734293933E-4"/>
        <n v="11617.3"/>
        <n v="1.0424319973583189E-2"/>
        <n v="1114442.0000000002"/>
        <n v="2870.4"/>
        <n v="785.1"/>
        <n v="3655.5"/>
        <n v="3.2289635958756183E-2"/>
        <n v="2.8"/>
        <n v="6518.1"/>
        <n v="1506"/>
        <n v="8026.9000000000005"/>
        <n v="7.0902934995852832E-2"/>
        <n v="829.3"/>
        <n v="3127.5"/>
        <n v="3956.8"/>
        <n v="3.4951068680510587E-2"/>
        <n v="3.8"/>
        <n v="30.9"/>
        <n v="34.699999999999996"/>
        <n v="3.0651083785223347E-4"/>
        <n v="10935.2"/>
        <n v="15578.6"/>
        <n v="30708.2"/>
        <n v="3545.3"/>
        <n v="60767.3"/>
        <n v="0.53676760913596622"/>
        <n v="37.9"/>
        <n v="346.5"/>
        <n v="10100"/>
        <n v="345.1"/>
        <n v="10829.5"/>
        <n v="9.5658764222500359E-2"/>
        <n v="24893.200000000001"/>
        <n v="0.21988575183928585"/>
        <n v="1045.8"/>
        <n v="9.2377243292756702E-3"/>
        <n v="113209.70000000001"/>
        <n v="42576.6"/>
        <n v="173.8"/>
        <n v="1577.5"/>
        <n v="3569.1"/>
        <n v="399.9"/>
        <n v="2260.1999999999998"/>
        <n v="3887.2"/>
        <n v="54444.299999999996"/>
        <n v="0.49457365467786657"/>
        <n v="310"/>
        <n v="461"/>
        <n v="428.3"/>
        <n v="1199.3"/>
        <n v="1.0894477182279235E-2"/>
        <n v="232.7"/>
        <n v="87.6"/>
        <n v="447.7"/>
        <n v="266.3"/>
        <n v="1034.3"/>
        <n v="9.3956122318280769E-3"/>
        <n v="2696"/>
        <n v="3531.4"/>
        <n v="141.1"/>
        <n v="6368.5"/>
        <n v="5.7851645072413339E-2"/>
        <n v="371.9"/>
        <n v="519.9"/>
        <n v="812.6"/>
        <n v="16854.900000000001"/>
        <n v="1655.1"/>
        <n v="937.4"/>
        <n v="21151.800000000003"/>
        <n v="0.19214358581183522"/>
        <n v="3824.7"/>
        <n v="1094.2"/>
        <n v="3628.1"/>
        <n v="2263.6999999999998"/>
        <n v="10810.7"/>
        <n v="9.8204723150559614E-2"/>
        <n v="266.60000000000002"/>
        <n v="1753.4"/>
        <n v="2841.4"/>
        <n v="475.2"/>
        <n v="3604.4"/>
        <n v="327"/>
        <n v="571.4"/>
        <n v="1862.6"/>
        <n v="125"/>
        <n v="262"/>
        <n v="12089"/>
        <n v="0.10981683870305485"/>
        <n v="1944.8"/>
        <n v="1.7666621549317651E-2"/>
        <n v="1040.5999999999999"/>
        <n v="9.4528416208453023E-3"/>
        <n v="110083.30000000002"/>
        <m/>
      </sharedItems>
    </cacheField>
    <cacheField name="FY2022 Other" numFmtId="40">
      <sharedItems containsString="0" containsBlank="1" containsNumber="1" minValue="-592.4" maxValue="2196255.6"/>
    </cacheField>
    <cacheField name="FY2022 Total" numFmtId="40">
      <sharedItems containsString="0" containsBlank="1" containsNumber="1" minValue="-323.5" maxValue="2889344.3800000004" count="914">
        <n v="21232.7"/>
        <n v="29.000000000000004"/>
        <n v="355.1"/>
        <n v="124.3"/>
        <n v="1646.8999999999996"/>
        <n v="0"/>
        <n v="229.10000000000073"/>
        <n v="2754.5"/>
        <n v="54.400000000000006"/>
        <n v="26425.999999999996"/>
        <n v="0.30375934664038207"/>
        <n v="8.1999999999999993"/>
        <n v="335.79999999999995"/>
        <n v="638.6"/>
        <n v="982.59999999999991"/>
        <n v="1.1294707258337979E-2"/>
        <n v="1743.0000000000009"/>
        <n v="327.90000000000009"/>
        <n v="2070.900000000001"/>
        <n v="2.3804405924376281E-2"/>
        <n v="2840.7000000000012"/>
        <n v="2027"/>
        <n v="79"/>
        <n v="4946.7000000000016"/>
        <n v="5.6860908197456241E-2"/>
        <n v="461.20000000000005"/>
        <n v="365.4"/>
        <n v="250.30000000000004"/>
        <n v="580.5"/>
        <n v="10097.199999999999"/>
        <n v="7413.0999999999985"/>
        <n v="2742.7000000000007"/>
        <n v="21910.399999999998"/>
        <n v="0.25185381021075559"/>
        <n v="4868.8000000000029"/>
        <n v="1939.6"/>
        <n v="2957.4000000000005"/>
        <n v="1701.9999999999998"/>
        <n v="11467.800000000005"/>
        <n v="0.13181909617053564"/>
        <n v="389.59999999999997"/>
        <n v="1322.9999999999998"/>
        <n v="1544.6000000000004"/>
        <n v="766.00000000000023"/>
        <n v="2912.8"/>
        <n v="2281.6"/>
        <n v="69"/>
        <n v="3027.900000000001"/>
        <n v="27.6"/>
        <n v="272"/>
        <n v="309.60000000000002"/>
        <n v="12923.7"/>
        <n v="0.14855425218255908"/>
        <n v="661.4"/>
        <n v="974.1"/>
        <n v="1607.2"/>
        <n v="770.49999999999977"/>
        <n v="115.90000000000002"/>
        <n v="4129.1000000000004"/>
        <n v="4.7462828964383627E-2"/>
        <n v="1437.6000000000001"/>
        <n v="1.6524802721948586E-2"/>
        <n v="701.69999999999993"/>
        <n v="8.0658417292649703E-3"/>
        <n v="86996.5"/>
        <n v="37030.189050000001"/>
        <n v="47.926379999999995"/>
        <n v="123.7533"/>
        <n v="32.696919999999999"/>
        <n v="2211.6495800000002"/>
        <n v="12.731809999999999"/>
        <n v="1956.9358399999999"/>
        <n v="2252.00326"/>
        <n v="1837.6813999999999"/>
        <n v="45505.567539999996"/>
        <n v="0.29393876881742353"/>
        <n v="1361.1707900000001"/>
        <n v="293.45465999999999"/>
        <n v="1654.62545"/>
        <n v="1.0687891480519605E-2"/>
        <n v="595.65763000000004"/>
        <n v="1465.71433"/>
        <n v="1483.9554600000001"/>
        <n v="1104.47417"/>
        <n v="4649.80159"/>
        <n v="3.0034939206252092E-2"/>
        <n v="3656.81158"/>
        <n v="3482.7886200000003"/>
        <n v="341.82601"/>
        <n v="351.42731000000003"/>
        <n v="7832.8535200000006"/>
        <n v="5.0595552246924524E-2"/>
        <n v="838.87636999999995"/>
        <n v="1621.2301600000001"/>
        <n v="450.54892999999998"/>
        <n v="1281.9788600000002"/>
        <n v="29083.197370000002"/>
        <n v="6705.8024000000005"/>
        <n v="1571.0352499999999"/>
        <n v="41552.669340000008"/>
        <n v="0.26840540898958992"/>
        <n v="2687.0932499999999"/>
        <n v="3073.5110300000001"/>
        <n v="1638.91893"/>
        <n v="15.18876"/>
        <n v="1627.7399600000001"/>
        <n v="9042.4519299999993"/>
        <n v="5.840883503010004E-2"/>
        <n v="235.98719"/>
        <n v="5040.7175299999999"/>
        <n v="4572.5537599999998"/>
        <n v="522.10885000000007"/>
        <n v="11996.91835"/>
        <n v="347.92790000000002"/>
        <n v="2825.0691900000002"/>
        <n v="1076.1262999999999"/>
        <n v="437.29061000000002"/>
        <n v="177.61314999999999"/>
        <n v="10"/>
        <n v="541.01197999999999"/>
        <n v="27783.324809999998"/>
        <n v="0.17946367290392393"/>
        <n v="3835.38472"/>
        <n v="3745.9802599999998"/>
        <n v="4405.7759900000001"/>
        <n v="609.58155999999997"/>
        <n v="633.86048000000005"/>
        <n v="13230.58301"/>
        <n v="8.5461658670176036E-2"/>
        <n v="2384.3246399999998"/>
        <n v="1.5401312125743605E-2"/>
        <n v="1176.8829599999999"/>
        <n v="7.601960529346803E-3"/>
        <n v="154813.08478999999"/>
        <n v="34000.215029999999"/>
        <n v="9.4253"/>
        <n v="62.486309999999996"/>
        <n v="2039.0552299999997"/>
        <n v="574.28499999999997"/>
        <n v="506.25435999999996"/>
        <n v="49.484729999999999"/>
        <n v="760.38335999999981"/>
        <n v="38001.589319999999"/>
        <n v="0.35717843433970503"/>
        <n v="479.88264000000009"/>
        <n v="46.679790000000004"/>
        <n v="480.10835999999995"/>
        <n v="1006.6707900000001"/>
        <n v="9.4617383930960825E-3"/>
        <n v="73.591560000000001"/>
        <n v="3063.6110099999996"/>
        <n v="273.63394"/>
        <n v="219.48706000000001"/>
        <n v="104.44819"/>
        <n v="3734.7717599999996"/>
        <n v="3.5103266829708074E-2"/>
        <n v="211.86465000000001"/>
        <n v="2115.3030099999996"/>
        <n v="704.08244000000002"/>
        <n v="3031.2500999999997"/>
        <n v="2.8490839046046358E-2"/>
        <n v="930.54674999999952"/>
        <n v="890.82078999999999"/>
        <n v="1466.6113199999998"/>
        <n v="630.75006000000008"/>
        <n v="25453.44744"/>
        <n v="964.33597000000009"/>
        <n v="1026.4376"/>
        <n v="31362.949929999999"/>
        <n v="0.29478160131519365"/>
        <n v="3552.7487299999975"/>
        <n v="1688.2239999999995"/>
        <n v="6289.6073700000015"/>
        <n v="392.96155000000005"/>
        <n v="2518.5864399999991"/>
        <n v="14442.128089999998"/>
        <n v="0.13574213057991319"/>
        <n v="4239.3126799999982"/>
        <n v="2.8546999999999998"/>
        <n v="16.485199999999999"/>
        <n v="1261.2550200000001"/>
        <n v="10.755040000000001"/>
        <n v="1235.0988500000001"/>
        <n v="6026.1748499999994"/>
        <n v="36.845129999999997"/>
        <n v="75.707440000000005"/>
        <n v="12904.488909999996"/>
        <n v="0.12128979938220873"/>
        <n v="964.96776"/>
        <n v="12.52877"/>
        <n v="18.337490000000003"/>
        <n v="914.16862999999989"/>
        <n v="1910.0026499999999"/>
        <n v="1.7952190114128828E-2"/>
        <n v="106393.85154999999"/>
        <n v="82248.400000000009"/>
        <n v="52.3"/>
        <n v="139.9"/>
        <n v="16242.7"/>
        <n v="5858.2"/>
        <n v="2473"/>
        <n v="2893.8999999999996"/>
        <n v="19657.2"/>
        <n v="37"/>
        <n v="129602.59999999999"/>
        <n v="0.24168839829448988"/>
        <n v="1.1000000000000001"/>
        <n v="11661"/>
        <n v="10169.300000000001"/>
        <n v="2197.5"/>
        <n v="24028.9"/>
        <n v="4.4810106847998951E-2"/>
        <n v="1964.3000000000002"/>
        <n v="600.09999999999991"/>
        <n v="11446.5"/>
        <n v="5.8"/>
        <n v="14016.7"/>
        <n v="2.6138933727983673E-2"/>
        <n v="11618.800000000001"/>
        <n v="9608.9000000000015"/>
        <n v="288.10000000000002"/>
        <n v="728.40000000000009"/>
        <n v="22244.200000000004"/>
        <n v="4.1481922965606349E-2"/>
        <n v="9718.7999999999993"/>
        <n v="15437.3"/>
        <n v="2698.1"/>
        <n v="1161.9000000000001"/>
        <n v="120494.20000000001"/>
        <n v="16819.100000000002"/>
        <n v="983.3"/>
        <n v="167312.69999999998"/>
        <n v="0.31201178431085869"/>
        <n v="4620.3"/>
        <n v="6374"/>
        <n v="21200.5"/>
        <n v="6114.3"/>
        <n v="38309.1"/>
        <n v="7.1440426496871531E-2"/>
        <n v="1651.2"/>
        <n v="9388.2000000000007"/>
        <n v="14623.3"/>
        <n v="1432.8"/>
        <n v="10524.3"/>
        <n v="3370.9"/>
        <n v="21817.3"/>
        <n v="1699.5"/>
        <n v="618.70000000000005"/>
        <n v="494.6"/>
        <n v="2623.9"/>
        <n v="68244.7"/>
        <n v="0.12726559679426164"/>
        <n v="27818.3"/>
        <n v="22514.2"/>
        <n v="1422.1"/>
        <n v="2120.8000000000002"/>
        <n v="11040.3"/>
        <n v="64915.7"/>
        <n v="0.12105753709544112"/>
        <n v="1107.9000000000001"/>
        <n v="2.0660586783788704E-3"/>
        <n v="3078.3"/>
        <n v="5.7405437581493609E-3"/>
        <n v="3377.6000000000004"/>
        <n v="6.2986910299598093E-3"/>
        <n v="536238.4"/>
        <n v="43938.610692559312"/>
        <n v="117.02571292481316"/>
        <n v="4919.8757349699199"/>
        <n v="1067.5512800000001"/>
        <n v="8241.2085654809798"/>
        <n v="1.5"/>
        <n v="4730.09177"/>
        <n v="78.698975422559002"/>
        <n v="2015.9368401851236"/>
        <n v="65110.499571542707"/>
        <n v="0.41802903266915464"/>
        <n v="1355.21632"/>
        <n v="13.8299"/>
        <n v="163.16098102192251"/>
        <n v="1532.2072010219224"/>
        <n v="9.8372320640563518E-3"/>
        <n v="3495.64525"/>
        <n v="1853.9239299419864"/>
        <n v="146.37244134976615"/>
        <n v="5495.9416212917531"/>
        <n v="3.5285601779637854E-2"/>
        <n v="2872.3616548257878"/>
        <n v="2601.2159011200133"/>
        <n v="3051.2780334563708"/>
        <n v="8524.855589402172"/>
        <n v="5.4732142421459087E-2"/>
        <n v="1728.6187142872379"/>
        <n v="481.71185712146632"/>
        <n v="594.4540199731963"/>
        <n v="941.99091797023789"/>
        <n v="28536.177909999999"/>
        <n v="617.72620178296279"/>
        <n v="32900.679621135103"/>
        <n v="0.21123227999608185"/>
        <n v="4807.4332011167917"/>
        <n v="2331.0073391934684"/>
        <n v="6757.1062575587312"/>
        <n v="782.76133211979675"/>
        <n v="14678.308129988787"/>
        <n v="9.4239162488023553E-2"/>
        <n v="513.10402354734879"/>
        <n v="2290.7459784905923"/>
        <n v="1141.1777674244261"/>
        <n v="314.08802207832593"/>
        <n v="5513.2866700000004"/>
        <n v="2523.462670288287"/>
        <n v="2919.9761000000003"/>
        <n v="2359.2929937885901"/>
        <n v="1.26"/>
        <n v="17576.394225617572"/>
        <n v="0.11284574875475098"/>
        <n v="7.8700000000000003E-3"/>
        <n v="3070.5727700000002"/>
        <n v="1325.2888500000001"/>
        <n v="1940.7972"/>
        <n v="6336.66669"/>
        <n v="4.0683310129681315E-2"/>
        <n v="2514.10592"/>
        <n v="1.6141317800988479E-2"/>
        <n v="1086.2686100000001"/>
        <n v="6.9741718961657808E-3"/>
        <n v="155755.92718000003"/>
        <n v="98993.1"/>
        <n v="6702.6"/>
        <n v="7191.7000000000007"/>
        <n v="457.29999999999995"/>
        <n v="3310.2999999999997"/>
        <n v="10060.299999999999"/>
        <n v="2722.4"/>
        <n v="129437.70000000001"/>
        <n v="0.30440580196856037"/>
        <n v="2874.5"/>
        <n v="10834.9"/>
        <n v="4351.2"/>
        <n v="18060.599999999999"/>
        <n v="4.2474112465173443E-2"/>
        <n v="5508.2000000000007"/>
        <n v="15243.699999999999"/>
        <n v="995.4"/>
        <n v="2278.9"/>
        <n v="24026.200000000004"/>
        <n v="5.650374411208655E-2"/>
        <n v="14381.1"/>
        <n v="8090.5999999999995"/>
        <n v="296.60000000000002"/>
        <n v="2448.1"/>
        <n v="25216.400000000001"/>
        <n v="5.9302803315880961E-2"/>
        <n v="5281.3"/>
        <n v="2566.6999999999998"/>
        <n v="3272.8"/>
        <n v="1306.5999999999999"/>
        <n v="74363.8"/>
        <n v="14447.9"/>
        <n v="4277.7"/>
        <n v="105516.79999999999"/>
        <n v="0.24814969769361001"/>
        <n v="8765"/>
        <n v="7084.8"/>
        <n v="16804.7"/>
        <n v="8690.2000000000007"/>
        <n v="41344.699999999997"/>
        <n v="9.7232618940614177E-2"/>
        <n v="850.8"/>
        <n v="3123.1"/>
        <n v="10080.700000000001"/>
        <n v="9927.4"/>
        <n v="14210.7"/>
        <n v="1737.5"/>
        <n v="4313.5"/>
        <n v="5941.4"/>
        <n v="844.4"/>
        <n v="-323.5"/>
        <n v="2350.4"/>
        <n v="652.70000000000005"/>
        <n v="40"/>
        <n v="53749.100000000006"/>
        <n v="0.12640473286058349"/>
        <n v="5567.3000000000011"/>
        <n v="8007.1"/>
        <n v="1914.5"/>
        <n v="2683.3"/>
        <n v="2216.6"/>
        <n v="279.7"/>
        <n v="20668.5"/>
        <n v="4.8607255212254154E-2"/>
        <n v="715.3"/>
        <n v="1.6822105935759921E-3"/>
        <n v="3541.3"/>
        <n v="8.3282711799673725E-3"/>
        <n v="2937.7"/>
        <n v="6.908751657693544E-3"/>
        <n v="425214.3"/>
        <n v="46767.1"/>
        <n v="5659.8"/>
        <n v="11857.400000000001"/>
        <n v="5180.5999999999995"/>
        <n v="120.9"/>
        <n v="1576.9"/>
        <n v="9178.6"/>
        <n v="16997.3"/>
        <n v="97338.599999999991"/>
        <n v="0.277931377316259"/>
        <n v="7577.9"/>
        <n v="9705.6"/>
        <n v="2930.5"/>
        <n v="20214"/>
        <n v="5.7717132371647627E-2"/>
        <n v="1346.9"/>
        <n v="4308.8999999999996"/>
        <n v="24128.7"/>
        <n v="208.5"/>
        <n v="29993"/>
        <n v="8.5639158564501203E-2"/>
        <n v="5946.4"/>
        <n v="7019.2"/>
        <n v="125.39999999999999"/>
        <n v="0.6"/>
        <n v="4691.6000000000004"/>
        <n v="17783.199999999997"/>
        <n v="5.0776457326184021E-2"/>
        <n v="2019.7"/>
        <n v="8275.2000000000007"/>
        <n v="1345"/>
        <n v="1782.2"/>
        <n v="60855.7"/>
        <n v="18412"/>
        <n v="3017.5"/>
        <n v="95707.3"/>
        <n v="0.27327351850366038"/>
        <n v="1381.4000000000003"/>
        <n v="2236.8999999999996"/>
        <n v="2459.1"/>
        <n v="39.4"/>
        <n v="6208.7999999999993"/>
        <n v="12325.6"/>
        <n v="3.5193345540713364E-2"/>
        <n v="1511.4"/>
        <n v="4776.3"/>
        <n v="12992.1"/>
        <n v="2031.4"/>
        <n v="11533.400000000001"/>
        <n v="144.80000000000001"/>
        <n v="5760.8"/>
        <n v="3749"/>
        <n v="3144.8"/>
        <n v="266.89999999999998"/>
        <n v="292.7"/>
        <n v="1438.6"/>
        <n v="1554.5"/>
        <n v="49196.7"/>
        <n v="0.14047157643950908"/>
        <n v="14087.699999999999"/>
        <n v="851.1"/>
        <n v="169.5"/>
        <n v="1790.2"/>
        <n v="2607.6999999999998"/>
        <n v="19506.2"/>
        <n v="5.569614759413441E-2"/>
        <n v="291"/>
        <n v="8.3089371327542589E-4"/>
        <n v="5845.4000000000005"/>
        <n v="1.6690399008866579E-2"/>
        <n v="2024.3"/>
        <n v="5.7799936212489505E-3"/>
        <n v="350225.3"/>
        <n v="53717.9"/>
        <n v="798.2"/>
        <n v="11053.699999999999"/>
        <n v="6644"/>
        <n v="4087.8"/>
        <n v="4493.8999999999996"/>
        <n v="13789.4"/>
        <n v="94584.900000000009"/>
        <n v="0.27978764691196467"/>
        <n v="3239.4"/>
        <n v="3020.7"/>
        <n v="3001.6"/>
        <n v="9261.7000000000007"/>
        <n v="2.7396648401642791E-2"/>
        <n v="2645.3"/>
        <n v="271.10000000000002"/>
        <n v="18865.7"/>
        <n v="1735.8"/>
        <n v="23517.9"/>
        <n v="6.9567318898797734E-2"/>
        <n v="9464.4"/>
        <n v="3798.9"/>
        <n v="3844.4"/>
        <n v="4355.3999999999996"/>
        <n v="21463.1"/>
        <n v="6.3489100738449669E-2"/>
        <n v="1929.4"/>
        <n v="1403"/>
        <n v="537.80000000000007"/>
        <n v="15576.9"/>
        <n v="55264.800000000003"/>
        <n v="7268.7000000000007"/>
        <n v="2455.4"/>
        <n v="84436"/>
        <n v="0.24976660920145444"/>
        <n v="16058.9"/>
        <n v="3146.1"/>
        <n v="5709.5"/>
        <n v="3662"/>
        <n v="28576.5"/>
        <n v="8.4530952530263895E-2"/>
        <n v="968.9"/>
        <n v="2740.7999999999997"/>
        <n v="7924.0999999999995"/>
        <n v="1016"/>
        <n v="6779.7000000000007"/>
        <n v="945.7"/>
        <n v="2163.1999999999998"/>
        <n v="4052.9"/>
        <n v="311"/>
        <n v="335.1"/>
        <n v="16.5"/>
        <n v="379.3"/>
        <n v="27633.199999999997"/>
        <n v="8.1740616151708162E-2"/>
        <n v="23355.5"/>
        <n v="7713"/>
        <n v="4139"/>
        <n v="4529.3999999999996"/>
        <n v="4144.6000000000004"/>
        <n v="43881.5"/>
        <n v="0.12980403455485365"/>
        <n v="506.3"/>
        <n v="1.497664908791231E-3"/>
        <n v="2141.6999999999998"/>
        <n v="6.3352734251593502E-3"/>
        <n v="2056.7999999999997"/>
        <n v="6.0841342769144841E-3"/>
        <n v="338059.6"/>
        <n v="36464"/>
        <n v="738.40000000000009"/>
        <n v="5816.1"/>
        <n v="243.6"/>
        <n v="487.7"/>
        <n v="654.1"/>
        <n v="8543.5"/>
        <n v="15326.1"/>
        <n v="68273.5"/>
        <n v="0.27874516803875038"/>
        <n v="1916.6"/>
        <n v="6380.2000000000007"/>
        <n v="3087.4"/>
        <n v="11384.2"/>
        <n v="4.64790986544815E-2"/>
        <n v="4156.9000000000005"/>
        <n v="20034.5"/>
        <n v="3448.7"/>
        <n v="27640.1"/>
        <n v="0.11284824008008766"/>
        <n v="331.3"/>
        <n v="1898.7"/>
        <n v="94963.7"/>
        <n v="5302.3"/>
        <n v="102495.99999999999"/>
        <n v="0.41846784979969909"/>
        <n v="105.6"/>
        <n v="204.5"/>
        <n v="154"/>
        <n v="1141.7"/>
        <n v="736.5"/>
        <n v="2342.3000000000002"/>
        <n v="9.5630780185161895E-3"/>
        <n v="462.59999999999997"/>
        <n v="1843"/>
        <n v="2813.1000000000004"/>
        <n v="1327.8999999999999"/>
        <n v="6446.6"/>
        <n v="2.6320001175838478E-2"/>
        <n v="476.1"/>
        <n v="555.70000000000005"/>
        <n v="2931.6"/>
        <n v="338.3"/>
        <n v="2534.6"/>
        <n v="223.79999999999998"/>
        <n v="110.80000000000001"/>
        <n v="762.1"/>
        <n v="9.1999999999999993"/>
        <n v="13779.9"/>
        <n v="21722.1"/>
        <n v="8.8686392445891007E-2"/>
        <n v="2175.1999999999998"/>
        <n v="8.8808467343535896E-3"/>
        <n v="2451.6"/>
        <n v="1.000932505238197E-2"/>
        <n v="244931.6"/>
        <n v="1228.53"/>
        <n v="793.03300000000002"/>
        <n v="1474.9369999999999"/>
        <n v="3496.5"/>
        <n v="0.98201892868517593"/>
        <n v="36.649000000000001"/>
        <n v="1.0293153644325186E-2"/>
        <n v="27.373000000000001"/>
        <n v="7.6879176704988767E-3"/>
        <n v="3560.5219999999999"/>
        <n v="520125.39"/>
        <n v="46877.299999999996"/>
        <n v="8490.6"/>
        <n v="5868.1"/>
        <n v="70376.039999999994"/>
        <n v="651737.42999999993"/>
        <n v="0.22556585310886335"/>
        <n v="62185.5"/>
        <n v="209568.80000000002"/>
        <n v="26757.8"/>
        <n v="298512.09999999998"/>
        <n v="0.10331482189049404"/>
        <n v="156032.4"/>
        <n v="5237.7"/>
        <n v="110418.40000000001"/>
        <n v="766.6"/>
        <n v="272455.09999999998"/>
        <n v="9.4296513038020044E-2"/>
        <n v="27639.200000000001"/>
        <n v="23094.799999999999"/>
        <n v="293.7"/>
        <n v="1008867.9"/>
        <n v="3851.6000000000004"/>
        <n v="1063747.2"/>
        <n v="0.36816213649132395"/>
        <n v="11059.05"/>
        <n v="2350.8000000000002"/>
        <n v="3306.7000000000003"/>
        <n v="1884.3"/>
        <n v="163706.19999999998"/>
        <n v="16547.400000000001"/>
        <n v="10214"/>
        <n v="209068.44999999998"/>
        <n v="7.2358439321795198E-2"/>
        <n v="10390.9"/>
        <n v="60872.3"/>
        <n v="311.60000000000002"/>
        <n v="8208.9"/>
        <n v="79783.7"/>
        <n v="2.761308086092527E-2"/>
        <n v="3171.7"/>
        <n v="21932.199999999997"/>
        <n v="21862.2"/>
        <n v="3754"/>
        <n v="28608.9"/>
        <n v="20131.3"/>
        <n v="78410.899999999994"/>
        <n v="13725.1"/>
        <n v="43"/>
        <n v="4175"/>
        <n v="16245.2"/>
        <n v="27.4"/>
        <n v="212086.89999999997"/>
        <n v="7.3403122683492625E-2"/>
        <n v="15997.9"/>
        <n v="4411.7"/>
        <n v="9757"/>
        <n v="4078.7"/>
        <n v="44320.7"/>
        <n v="22.1"/>
        <n v="78588.100000000006"/>
        <n v="2.7199284565725599E-2"/>
        <n v="711.3"/>
        <n v="2.4618041550311833E-4"/>
        <n v="22654.1"/>
        <n v="7.8405676238565911E-3"/>
        <n v="2889344.3800000004"/>
        <n v="16650.7"/>
        <n v="2187.1999999999998"/>
        <n v="2840.8"/>
        <n v="125.3"/>
        <n v="2961"/>
        <n v="336.5"/>
        <n v="25101.5"/>
        <n v="0.25290113667733954"/>
        <n v="2571.5"/>
        <n v="378.70000000000005"/>
        <n v="305.60000000000002"/>
        <n v="3255.7999999999997"/>
        <n v="3.2802642104817724E-2"/>
        <n v="1184"/>
        <n v="8135.2"/>
        <n v="110.1"/>
        <n v="9429.3000000000011"/>
        <n v="9.5001521346199963E-2"/>
        <n v="5360.7"/>
        <n v="2117.1"/>
        <n v="1097.8"/>
        <n v="8575.6"/>
        <n v="8.6400373989211535E-2"/>
        <n v="2104.1000000000004"/>
        <n v="364"/>
        <n v="621.90000000000009"/>
        <n v="677.9"/>
        <n v="14118.1"/>
        <n v="3646.3"/>
        <n v="6.5"/>
        <n v="21538.800000000003"/>
        <n v="0.21700643398465758"/>
        <n v="1596.7"/>
        <n v="4734.3"/>
        <n v="224.4"/>
        <n v="1917.5"/>
        <n v="8472.9000000000015"/>
        <n v="8.5365657070431283E-2"/>
        <n v="535.30000000000007"/>
        <n v="856.2"/>
        <n v="1466.3"/>
        <n v="604.40000000000009"/>
        <n v="2868.1"/>
        <n v="14.4"/>
        <n v="6161.5"/>
        <n v="1711.7"/>
        <n v="60.6"/>
        <n v="67.099999999999994"/>
        <n v="503"/>
        <n v="14848.600000000002"/>
        <n v="0.14960172970010338"/>
        <n v="2151.9"/>
        <n v="87.5"/>
        <n v="210.5"/>
        <n v="2612.3000000000002"/>
        <n v="2179.9"/>
        <n v="7242.1"/>
        <n v="7.2965174269703448E-2"/>
        <n v="789.6"/>
        <n v="7.9553308575354992E-3"/>
        <n v="99254.200000000012"/>
        <n v="331432"/>
        <n v="2340.3000000000002"/>
        <n v="92017"/>
        <n v="7153"/>
        <n v="15361.8"/>
        <n v="100490.3"/>
        <n v="1206.1000000000001"/>
        <n v="550000.5"/>
        <n v="0.22446773646532206"/>
        <n v="308300.89999999997"/>
        <n v="185200.3"/>
        <n v="3536.4"/>
        <n v="38066.699999999997"/>
        <n v="535104.29999999993"/>
        <n v="0.21838825781769403"/>
        <n v="8490.7000000000007"/>
        <n v="22552.400000000001"/>
        <n v="4568.6000000000004"/>
        <n v="92555.4"/>
        <n v="54479.6"/>
        <n v="2543.1999999999998"/>
        <n v="185189.89999999997"/>
        <n v="7.5580217962055191E-2"/>
        <n v="89904.2"/>
        <n v="47096.5"/>
        <n v="3048.8999999999996"/>
        <n v="29957.300000000003"/>
        <n v="35270.699999999997"/>
        <n v="205277.59999999998"/>
        <n v="8.3778466054183209E-2"/>
        <n v="21179.7"/>
        <n v="23455.100000000002"/>
        <n v="10142.400000000001"/>
        <n v="2072.8000000000002"/>
        <n v="290698.2"/>
        <n v="112108.8"/>
        <n v="9371"/>
        <n v="469028"/>
        <n v="0.19142101416063634"/>
        <n v="6651.4000000000005"/>
        <n v="23610.7"/>
        <n v="650.40000000000009"/>
        <n v="16566.400000000001"/>
        <n v="47478.899999999994"/>
        <n v="1.9377220953187092E-2"/>
        <n v="5525"/>
        <n v="27930.799999999999"/>
        <n v="61201.899999999994"/>
        <n v="3357.7000000000003"/>
        <n v="37416.400000000001"/>
        <n v="25049.399999999998"/>
        <n v="96522.700000000012"/>
        <n v="10540.6"/>
        <n v="3344.5"/>
        <n v="2939.5"/>
        <n v="16044.699999999999"/>
        <n v="1586.8"/>
        <n v="291459.99999999994"/>
        <n v="0.11895146726263477"/>
        <n v="34565.300000000003"/>
        <n v="13858.6"/>
        <n v="8057.6"/>
        <n v="27379.599999999999"/>
        <n v="64391.8"/>
        <n v="614.9"/>
        <n v="148867.80000000002"/>
        <n v="6.0756341309821126E-2"/>
        <n v="237.29999999999998"/>
        <n v="9.6847537162640611E-5"/>
        <n v="17598.699999999997"/>
        <n v="7.1824304773036802E-3"/>
        <n v="2450242.9999999995"/>
        <n v="25.9"/>
        <n v="8.5501828055493647E-5"/>
        <n v="9071.6"/>
        <n v="290.8"/>
        <n v="835.4"/>
        <n v="10197.799999999999"/>
        <n v="3.3665271897463829E-2"/>
        <n v="135335.19999999998"/>
        <n v="13838.400000000001"/>
        <n v="5377.1"/>
        <n v="154550.69999999998"/>
        <n v="0.51020723464309581"/>
        <n v="2404"/>
        <n v="8640.2999999999993"/>
        <n v="11044.3"/>
        <n v="3.6459762146459018E-2"/>
        <n v="708.6"/>
        <n v="136.30000000000001"/>
        <n v="63.1"/>
        <n v="908.00000000000011"/>
        <n v="2.9975158252659555E-3"/>
        <n v="14156.900000000001"/>
        <n v="28565"/>
        <n v="38466.800000000003"/>
        <n v="5593.1"/>
        <n v="86781.8"/>
        <n v="0.28648658463112897"/>
        <n v="37.9"/>
        <n v="346.5"/>
        <n v="10100"/>
        <n v="2078.1999999999998"/>
        <n v="12562.6"/>
        <n v="4.1472017958685124E-2"/>
        <n v="350.7"/>
        <n v="1.1577409690757385E-3"/>
        <n v="24893.200000000001"/>
        <n v="8.2178150816641496E-2"/>
        <n v="1602.5"/>
        <n v="5.2902192841285172E-3"/>
        <n v="302917.5"/>
        <n v="44589.2"/>
        <n v="173.8"/>
        <n v="1577.5"/>
        <n v="4915.5"/>
        <n v="402.2"/>
        <n v="2570.8999999999996"/>
        <n v="4149.3"/>
        <n v="58378.399999999994"/>
        <n v="0.28342276105417902"/>
        <n v="310"/>
        <n v="4733.2"/>
        <n v="521.9"/>
        <n v="5565.1"/>
        <n v="2.7018143826185916E-2"/>
        <n v="1766.1000000000001"/>
        <n v="468"/>
        <n v="8748"/>
        <n v="266.3"/>
        <n v="11248.399999999998"/>
        <n v="5.4610139802423956E-2"/>
        <n v="2696"/>
        <n v="3531.4"/>
        <n v="243.3"/>
        <n v="6470.7"/>
        <n v="3.1414764021509257E-2"/>
        <n v="1397.1"/>
        <n v="4872.7"/>
        <n v="548.29999999999995"/>
        <n v="849.5"/>
        <n v="46509.600000000006"/>
        <n v="6154.9"/>
        <n v="1330.5"/>
        <n v="61662.600000000006"/>
        <n v="0.29936730615740448"/>
        <n v="3936.3999999999996"/>
        <n v="5561.3"/>
        <n v="3628.1"/>
        <n v="2263.6999999999998"/>
        <n v="15389.5"/>
        <n v="7.4714870247271054E-2"/>
        <n v="507.8"/>
        <n v="4612.3"/>
        <n v="4827.8"/>
        <n v="662.8"/>
        <n v="6275.9"/>
        <n v="953.2"/>
        <n v="571.4"/>
        <n v="1862.6"/>
        <n v="250"/>
        <n v="262"/>
        <n v="20785.800000000003"/>
        <n v="0.10091350271196119"/>
        <n v="8567.9"/>
        <n v="8030.4"/>
        <n v="2416.6"/>
        <n v="2123.8000000000002"/>
        <n v="1049.3"/>
        <n v="22187.999999999996"/>
        <n v="0.10772107872552387"/>
        <n v="31.4"/>
        <n v="1.5244464899862313E-4"/>
        <n v="2986.7"/>
        <n v="1.4500204877840374E-2"/>
        <n v="1269.8"/>
        <n v="6.1647839267022827E-3"/>
        <n v="205976.4"/>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984.654283449076" createdVersion="8" refreshedVersion="8" minRefreshableVersion="3" recordCount="1200" xr:uid="{D733DEE3-1411-7144-A9C8-3BA67D4BE4F4}">
  <cacheSource type="worksheet">
    <worksheetSource ref="A1:F1201" sheet="Rev &amp; Exp Sort"/>
  </cacheSource>
  <cacheFields count="6">
    <cacheField name="Original Sort" numFmtId="0">
      <sharedItems containsSemiMixedTypes="0" containsString="0" containsNumber="1" containsInteger="1" minValue="1" maxValue="1200" count="120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sharedItems>
    </cacheField>
    <cacheField name="University" numFmtId="0">
      <sharedItems count="15">
        <s v="Chicago State University"/>
        <s v="Eastern Illinois University"/>
        <s v="Governors State University"/>
        <s v="Illinois State University"/>
        <s v="Northeastern Illinois University"/>
        <s v="Northern Illinois University"/>
        <s v="Southern Illinois University Carbondale"/>
        <s v="Southern Illinois University Edwardsville"/>
        <s v="Southern Illinois University School of Medicine"/>
        <s v="Southern Illinois University System Office"/>
        <s v="University of Illinois at Chicago"/>
        <s v="University of Illinois at Springfield"/>
        <s v="University of Illinois at Urbana / Champaign"/>
        <s v="University of Illinois System Office"/>
        <s v="Western Illinois University"/>
      </sharedItems>
    </cacheField>
    <cacheField name="NACUBO Expense" numFmtId="0">
      <sharedItems count="70">
        <s v="General Academic Instruction (Degree-Related)"/>
        <s v="Vocational/Technical Instruction (Degree-Related)"/>
        <s v="Requisite/Preparatory/Remedial Instruction (Non-Degree)"/>
        <s v="Departmental Research"/>
        <s v="Admissions, Registration, and Records"/>
        <s v="Audio-Visual Services"/>
        <s v="Instructional Computing Support"/>
        <s v="Departmental Administration and Personnel Development"/>
        <s v="Course and Curriculum Development"/>
        <s v="Total Instructional Programs"/>
        <s v="Percent of Total"/>
        <s v="Institutes and Research Centers"/>
        <s v="Individual or Project Research"/>
        <s v="Laboratory Schools"/>
        <s v="Support for Organized Research"/>
        <s v="Total Organized Research"/>
        <s v="Direct Patient Care"/>
        <s v="Community Education"/>
        <s v="Public Broadcast Services"/>
        <s v="Community Services"/>
        <s v="Cooperative Extension Services"/>
        <s v="Support for Public Service Programs"/>
        <s v="Total Public Service"/>
        <s v="Academic Administration"/>
        <s v="Library Services"/>
        <s v="Museums and Galleries"/>
        <s v="Hospital and Patient Services"/>
        <s v="Academic Support Not Elsewhere Classified"/>
        <s v="Total Academic Support"/>
        <s v="Social and Cultural Development"/>
        <s v="Student Health/Medical Services"/>
        <s v="Counseling and Career Services"/>
        <s v="Financial Aid Administration"/>
        <s v="Financial Assistance"/>
        <s v="Intercollegiate Athletics"/>
        <s v="Student Services Administration"/>
        <s v="Total Student Services"/>
        <s v="Executive Management"/>
        <s v="Financial Management and Operations"/>
        <s v="General Administrative and Logistical Services"/>
        <s v="Faculty and Staff Auxiliary Services"/>
        <s v="Public Relations/Development"/>
        <s v="Total Institutional Support"/>
        <s v="Superintendence"/>
        <s v="Custodial"/>
        <s v="Repairs/Maintenance"/>
        <s v="Grounds Maintenance"/>
        <s v="University Space"/>
        <s v="Rental Space"/>
        <s v="Utility Support"/>
        <s v="Permanent Improvements"/>
        <s v="Security"/>
        <s v="Fire Protection"/>
        <s v="Transportation"/>
        <s v="Rental of Space"/>
        <s v="Other Operations &amp; Maintenance"/>
        <s v="Total Physical Plant"/>
        <s v="Housing Services"/>
        <s v="Food Services"/>
        <s v="Retail Services and Concessions"/>
        <s v="Student Unions and Centers"/>
        <s v="Specialized Services"/>
        <s v="Other Independent Operations"/>
        <s v="Total Independent Operations"/>
        <s v="Refunds"/>
        <s v="Unexpended Lapsed Funds"/>
        <s v="Total Refunds / Lapsed Funds"/>
        <s v="CMS GROUP HEALTH INSURANCE"/>
        <s v="MEDICARE"/>
        <s v="Grand Totals"/>
      </sharedItems>
    </cacheField>
    <cacheField name="FY2022 State" numFmtId="40">
      <sharedItems containsSemiMixedTypes="0" containsString="0" containsNumber="1" minValue="-14.3" maxValue="1114442.0000000002" count="776">
        <n v="19255"/>
        <n v="0"/>
        <n v="313.8"/>
        <n v="116.5"/>
        <n v="1579.8999999999996"/>
        <n v="171.50000000000068"/>
        <n v="2718.1"/>
        <n v="52.900000000000006"/>
        <n v="24207.699999999997"/>
        <n v="0.39856857315029148"/>
        <n v="-14.3"/>
        <n v="290.3"/>
        <n v="276"/>
        <n v="4.5442122212965485E-3"/>
        <n v="71.600000000000009"/>
        <n v="11.5"/>
        <n v="83.100000000000009"/>
        <n v="1.3682030274990698E-3"/>
        <n v="2790.1000000000013"/>
        <n v="1872"/>
        <n v="4662.1000000000013"/>
        <n v="7.6759318104734228E-2"/>
        <n v="146.4"/>
        <n v="-4.5"/>
        <n v="245.80000000000004"/>
        <n v="560.20000000000005"/>
        <n v="1214.9000000000001"/>
        <n v="3370.0999999999981"/>
        <n v="570.9"/>
        <n v="6103.7999999999975"/>
        <n v="0.10049624114619515"/>
        <n v="4812.7000000000025"/>
        <n v="1780.1"/>
        <n v="2879.7000000000007"/>
        <n v="1681.0999999999997"/>
        <n v="11153.600000000004"/>
        <n v="0.18363886025888843"/>
        <n v="386.9"/>
        <n v="1058.7999999999997"/>
        <n v="1168.8000000000004"/>
        <n v="509.90000000000026"/>
        <n v="2510.3000000000002"/>
        <n v="2263.6"/>
        <n v="69"/>
        <n v="2987.1000000000008"/>
        <n v="26.5"/>
        <n v="272"/>
        <n v="309.60000000000002"/>
        <n v="11562.500000000002"/>
        <n v="0.19037120945196143"/>
        <n v="597.20000000000005"/>
        <n v="465.69999999999993"/>
        <n v="1062.9000000000001"/>
        <n v="1.7500156413101819E-2"/>
        <n v="1025"/>
        <n v="1.6876150459525226E-2"/>
        <n v="599.9"/>
        <n v="9.8770757665065205E-3"/>
        <n v="60736.600000000006"/>
        <n v="36175.533490000002"/>
        <n v="43.490879999999997"/>
        <n v="123.7533"/>
        <n v="1966.83905"/>
        <n v="12.731809999999999"/>
        <n v="1465.2945099999999"/>
        <n v="879.49009000000001"/>
        <n v="33.884050000000002"/>
        <n v="40701.017179999995"/>
        <n v="0.50710926388667443"/>
        <n v="933.83558000000005"/>
        <n v="265.99086999999997"/>
        <n v="1199.82645"/>
        <n v="1.4949088499690951E-2"/>
        <n v="432.23068000000001"/>
        <n v="69.232870000000005"/>
        <n v="501.46355"/>
        <n v="6.2479227627622296E-3"/>
        <n v="3178.1629200000002"/>
        <n v="3352.3388500000001"/>
        <n v="230.45089999999999"/>
        <n v="347.91356000000002"/>
        <n v="7108.8662300000005"/>
        <n v="8.857203506785033E-2"/>
        <n v="215.08296000000001"/>
        <n v="2.5649999999999999E-2"/>
        <n v="371.54352"/>
        <n v="418.95240000000001"/>
        <n v="7187.3130199999996"/>
        <n v="1304.9217200000001"/>
        <n v="1332.81394"/>
        <n v="10830.65321"/>
        <n v="0.1349431772784738"/>
        <n v="2512.75567"/>
        <n v="971.79271000000006"/>
        <n v="1534.57942"/>
        <n v="1453.6117400000001"/>
        <n v="6472.7395400000005"/>
        <n v="8.06462936526436E-2"/>
        <n v="234.68869000000001"/>
        <n v="1092.9871499999999"/>
        <n v="1193.71138"/>
        <n v="282.71980000000002"/>
        <n v="6126.9889499999999"/>
        <n v="347.92790000000002"/>
        <n v="55.5"/>
        <n v="357.27904000000001"/>
        <n v="240.98814999999999"/>
        <n v="110.22239999999999"/>
        <n v="10"/>
        <n v="538.55204000000003"/>
        <n v="10591.565499999999"/>
        <n v="0.13196429367745094"/>
        <n v="1713.3"/>
        <n v="2.1346648364453463E-2"/>
        <n v="1141.41167"/>
        <n v="1.4221276810000348E-2"/>
        <n v="80260.843329999989"/>
        <n v="31527.711039999998"/>
        <n v="8.4702999999999999"/>
        <n v="1931.9647399999997"/>
        <n v="11.599430000000002"/>
        <n v="8.3000000000000004E-2"/>
        <n v="33479.828509999999"/>
        <n v="0.58847106203372623"/>
        <n v="0.38548000000000004"/>
        <n v="442.25599999999997"/>
        <n v="442.64147999999994"/>
        <n v="7.7802579471987973E-3"/>
        <n v="22.609620000000003"/>
        <n v="3.9740666800622688E-4"/>
        <n v="211.86465000000001"/>
        <n v="2115.3030099999996"/>
        <n v="704.08244000000002"/>
        <n v="3031.2500999999997"/>
        <n v="5.327993138029484E-2"/>
        <n v="699.08564999999987"/>
        <n v="549.94551999999999"/>
        <n v="425.11678000000001"/>
        <n v="1674.1479499999998"/>
        <n v="2.9426304314665842E-2"/>
        <n v="3344.0457099999971"/>
        <n v="1569.2517999999995"/>
        <n v="4075.0660900000021"/>
        <n v="2515.7589399999993"/>
        <n v="11504.122539999998"/>
        <n v="0.20220662739828135"/>
        <n v="4223.9693999999981"/>
        <n v="16.485199999999999"/>
        <n v="1261.2550200000001"/>
        <n v="1235.0988500000001"/>
        <n v="1.49681"/>
        <n v="6738.3052799999978"/>
        <n v="0.11843841025782673"/>
        <n v="56892.905479999994"/>
        <n v="80981.3"/>
        <n v="52.3"/>
        <n v="139.9"/>
        <n v="16242.7"/>
        <n v="4062.4"/>
        <n v="2425.8000000000002"/>
        <n v="2891.7"/>
        <n v="16521.8"/>
        <n v="37"/>
        <n v="123354.9"/>
        <n v="0.44208757394413895"/>
        <n v="1.1000000000000001"/>
        <n v="783.4"/>
        <n v="175.6"/>
        <n v="1869.4"/>
        <n v="2829.5"/>
        <n v="1.0140552101902244E-2"/>
        <n v="776.6"/>
        <n v="353.9"/>
        <n v="1071.3"/>
        <n v="2201.8000000000002"/>
        <n v="7.8909586916304526E-3"/>
        <n v="11605.1"/>
        <n v="9533.2000000000007"/>
        <n v="283.5"/>
        <n v="697.2"/>
        <n v="22119.000000000004"/>
        <n v="7.9271557498489409E-2"/>
        <n v="1414.9"/>
        <n v="298.39999999999998"/>
        <n v="1877.3"/>
        <n v="1161.9000000000001"/>
        <n v="38724.9"/>
        <n v="664.9"/>
        <n v="973.4"/>
        <n v="45115.700000000004"/>
        <n v="0.16168867519483696"/>
        <n v="4586.8"/>
        <n v="6374"/>
        <n v="17953.2"/>
        <n v="6024"/>
        <n v="34938"/>
        <n v="0.12521315049876677"/>
        <n v="1611"/>
        <n v="5423.5"/>
        <n v="6346.2"/>
        <n v="1406.8"/>
        <n v="5722.6"/>
        <n v="3347.4"/>
        <n v="14269.4"/>
        <n v="1567.1"/>
        <n v="310.7"/>
        <n v="448.1"/>
        <n v="2240.8000000000002"/>
        <n v="42693.599999999999"/>
        <n v="0.15300819056998538"/>
        <n v="3078.3"/>
        <n v="1.1032218248908175E-2"/>
        <n v="2697.4"/>
        <n v="9.6671232513416208E-3"/>
        <n v="279028.2"/>
        <n v="42417.363152559315"/>
        <n v="1.8896729248131725"/>
        <n v="2474.4778549699199"/>
        <n v="2521.9924754809795"/>
        <n v="0.12762999999999999"/>
        <n v="74.707745422559"/>
        <n v="1032.1761201851236"/>
        <n v="48522.734651542713"/>
        <n v="0.55260152391162931"/>
        <n v="131.5081110219225"/>
        <n v="1.4976810989597352E-3"/>
        <n v="485.83560994198649"/>
        <n v="107.84179134976614"/>
        <n v="593.67740129175263"/>
        <n v="6.7610994932926355E-3"/>
        <n v="2395.1333948257879"/>
        <n v="1934.2193511200132"/>
        <n v="1410.4662734563708"/>
        <n v="5739.8190194021718"/>
        <n v="6.5367971526677962E-2"/>
        <n v="269.61243428723787"/>
        <n v="11.613917121466304"/>
        <n v="574.47701997319632"/>
        <n v="849.44998797023788"/>
        <n v="3200.9574699999998"/>
        <n v="524.69932178296278"/>
        <n v="5430.8101511351015"/>
        <n v="6.1848821735701331E-2"/>
        <n v="4379.4817711167916"/>
        <n v="1819.0962291934682"/>
        <n v="2254.4131475587305"/>
        <n v="782.76133211979675"/>
        <n v="9235.7524799887869"/>
        <n v="0.10518143570356558"/>
        <n v="503.50238354734881"/>
        <n v="1861.7568384905924"/>
        <n v="724.55973742442609"/>
        <n v="314.08802207832593"/>
        <n v="3347.36922"/>
        <n v="2010.4600102882869"/>
        <n v="2321.9825700000001"/>
        <n v="2008.1026537885903"/>
        <n v="1.26"/>
        <n v="13093.081435617571"/>
        <n v="0.14911065515948407"/>
        <n v="7.8700000000000003E-3"/>
        <n v="3057.4202200000004"/>
        <n v="1.345"/>
        <n v="3058.7730900000001"/>
        <n v="3.4834860050084654E-2"/>
        <n v="1072.5999999999999"/>
        <n v="1.2215313065187451E-2"/>
        <n v="929.06277"/>
        <n v="1.0580638255416974E-2"/>
        <n v="87807.81911000004"/>
        <n v="93853.1"/>
        <n v="6702.6"/>
        <n v="7046.1"/>
        <n v="454.9"/>
        <n v="2800.6"/>
        <n v="9255.7999999999993"/>
        <n v="1974.4"/>
        <n v="122087.50000000001"/>
        <n v="0.48909146265738873"/>
        <n v="224.7"/>
        <n v="378.6"/>
        <n v="3362.6"/>
        <n v="3965.8999999999996"/>
        <n v="1.5887685731569057E-2"/>
        <n v="729.1"/>
        <n v="524.4"/>
        <n v="429.5"/>
        <n v="288.89999999999998"/>
        <n v="1971.9"/>
        <n v="7.8995757568473823E-3"/>
        <n v="13747"/>
        <n v="7944.2"/>
        <n v="250.8"/>
        <n v="662.5"/>
        <n v="22604.5"/>
        <n v="9.0555281807219751E-2"/>
        <n v="1241.8"/>
        <n v="2718.6"/>
        <n v="1214.5"/>
        <n v="27813.200000000001"/>
        <n v="233.6"/>
        <n v="1051.8"/>
        <n v="34273.5"/>
        <n v="0.1373021500594902"/>
        <n v="7550"/>
        <n v="2304.1999999999998"/>
        <n v="14997.3"/>
        <n v="8164.2"/>
        <n v="33015.699999999997"/>
        <n v="0.13226331117974852"/>
        <n v="850.8"/>
        <n v="3440.7"/>
        <n v="4504.5"/>
        <n v="6396.4"/>
        <n v="1737.5"/>
        <n v="2052.1"/>
        <n v="3320.4"/>
        <n v="417.9"/>
        <n v="268.89999999999998"/>
        <n v="2350.4"/>
        <n v="182.9"/>
        <n v="25522.500000000007"/>
        <n v="0.10224500342519263"/>
        <n v="374.8"/>
        <n v="1.5014762379767729E-3"/>
        <n v="3541.3"/>
        <n v="1.4186707047884595E-2"/>
        <n v="2263.4"/>
        <n v="9.0673460966825721E-3"/>
        <n v="249620.99999999997"/>
        <n v="45450.2"/>
        <n v="1192.3"/>
        <n v="10331.200000000001"/>
        <n v="4173.7"/>
        <n v="120.9"/>
        <n v="1308"/>
        <n v="9011.1"/>
        <n v="15402"/>
        <n v="86989.4"/>
        <n v="0.50376421425212581"/>
        <n v="1860.1"/>
        <n v="2476.5"/>
        <n v="2127.1999999999998"/>
        <n v="6463.8"/>
        <n v="3.7432504742909954E-2"/>
        <n v="743.8"/>
        <n v="3639"/>
        <n v="4382.8"/>
        <n v="2.5381228037257612E-2"/>
        <n v="5797.5"/>
        <n v="6748.4"/>
        <n v="114.8"/>
        <n v="1013"/>
        <n v="13673.699999999999"/>
        <n v="7.9185748337375503E-2"/>
        <n v="557.5"/>
        <n v="70"/>
        <n v="1193.9000000000001"/>
        <n v="1157.9000000000001"/>
        <n v="16466.7"/>
        <n v="956"/>
        <n v="1412.5"/>
        <n v="21814.5"/>
        <n v="0.12632992585077032"/>
        <n v="1239.6000000000004"/>
        <n v="647.09999999999991"/>
        <n v="1629.5"/>
        <n v="36.299999999999997"/>
        <n v="4125.2"/>
        <n v="7677.7000000000007"/>
        <n v="4.4462319636226336E-2"/>
        <n v="728.2"/>
        <n v="1466.8"/>
        <n v="2541.5"/>
        <n v="1321.5"/>
        <n v="6600.1"/>
        <n v="144.80000000000001"/>
        <n v="5674.6"/>
        <n v="1331.7"/>
        <n v="2044.1"/>
        <n v="226.1"/>
        <n v="292.7"/>
        <n v="1153"/>
        <n v="1419.2"/>
        <n v="24944.3"/>
        <n v="0.14445490702969904"/>
        <n v="4939.6000000000004"/>
        <n v="2.8605711876617163E-2"/>
        <n v="1793"/>
        <n v="1.0383440237018093E-2"/>
        <n v="172678.80000000002"/>
        <n v="50628.5"/>
        <n v="773.2"/>
        <n v="10725.3"/>
        <n v="5622.1"/>
        <n v="2912.3"/>
        <n v="4393.5"/>
        <n v="9910"/>
        <n v="84964.900000000009"/>
        <n v="0.49771746204508133"/>
        <n v="1656.7"/>
        <n v="182"/>
        <n v="1285.5999999999999"/>
        <n v="3124.3"/>
        <n v="1.8301894860906651E-2"/>
        <n v="703.7"/>
        <n v="1147.9000000000001"/>
        <n v="967.3"/>
        <n v="2818.9"/>
        <n v="1.6512886542076548E-2"/>
        <n v="8646"/>
        <n v="3776.8"/>
        <n v="1116.5"/>
        <n v="1087"/>
        <n v="14626.3"/>
        <n v="8.5679673784232926E-2"/>
        <n v="115.4"/>
        <n v="30.2"/>
        <n v="1537.8"/>
        <n v="21606"/>
        <n v="633.1"/>
        <n v="1928.5"/>
        <n v="25851"/>
        <n v="0.15143305189940076"/>
        <n v="5355"/>
        <n v="2043"/>
        <n v="4340.7"/>
        <n v="3337.4"/>
        <n v="15076.1"/>
        <n v="8.8314565538685386E-2"/>
        <n v="968.9"/>
        <n v="2432.1"/>
        <n v="5063.3999999999996"/>
        <n v="1016"/>
        <n v="4826.6000000000004"/>
        <n v="945.7"/>
        <n v="399.4"/>
        <n v="3963.9"/>
        <n v="311"/>
        <n v="335.1"/>
        <n v="335.8"/>
        <n v="20597.899999999998"/>
        <n v="0.12066082007344654"/>
        <n v="1724.1"/>
        <n v="1.0099637336263852E-2"/>
        <n v="1925.6"/>
        <n v="1.1280007919905849E-2"/>
        <n v="170709.10000000003"/>
        <n v="10326.6"/>
        <n v="732.7"/>
        <n v="4429.1000000000004"/>
        <n v="243.6"/>
        <n v="487.7"/>
        <n v="654.1"/>
        <n v="4858.1000000000004"/>
        <n v="4648.3999999999996"/>
        <n v="26380.300000000003"/>
        <n v="0.48770851705388957"/>
        <n v="1315.7"/>
        <n v="555.6"/>
        <n v="898"/>
        <n v="2769.3"/>
        <n v="5.1197719369276931E-2"/>
        <n v="40.1"/>
        <n v="1551.8"/>
        <n v="744.1"/>
        <n v="2336"/>
        <n v="4.3187040929704587E-2"/>
        <n v="331.3"/>
        <n v="1895"/>
        <n v="2104.1"/>
        <n v="2567.8000000000002"/>
        <n v="6898.2"/>
        <n v="0.12753118396459254"/>
        <n v="204.5"/>
        <n v="154"/>
        <n v="695.5"/>
        <n v="683"/>
        <n v="1737"/>
        <n v="3.2112966650212696E-2"/>
        <n v="349.9"/>
        <n v="1807.1"/>
        <n v="2768.8"/>
        <n v="1142.8"/>
        <n v="6068.6"/>
        <n v="0.11219386840154334"/>
        <n v="476.1"/>
        <n v="297.10000000000002"/>
        <n v="2059"/>
        <n v="281.7"/>
        <n v="2119.9"/>
        <n v="28.6"/>
        <n v="88.9"/>
        <n v="762.1"/>
        <n v="9.1999999999999993"/>
        <n v="569.5"/>
        <n v="6692.0999999999995"/>
        <n v="0.12372088895790925"/>
        <n v="591.4"/>
        <n v="1.0933568495645245E-2"/>
        <n v="617.4"/>
        <n v="1.141424617722586E-2"/>
        <n v="54090.3"/>
        <n v="997.798"/>
        <n v="264.69600000000003"/>
        <n v="728.42200000000003"/>
        <n v="1990.9160000000002"/>
        <n v="0.96884480213028323"/>
        <n v="36.649000000000001"/>
        <n v="1.783460133590405E-2"/>
        <n v="27.373000000000001"/>
        <n v="1.3320596533812699E-2"/>
        <n v="2054.9380000000001"/>
        <n v="266364.14"/>
        <n v="46705.599999999999"/>
        <n v="8467.6"/>
        <n v="4798.8"/>
        <n v="44289.74"/>
        <n v="370625.87999999995"/>
        <n v="0.53474517362696283"/>
        <n v="7413.5"/>
        <n v="22944.1"/>
        <n v="14992.9"/>
        <n v="45350.5"/>
        <n v="6.5432454410818755E-2"/>
        <n v="8891.4"/>
        <n v="1890.2"/>
        <n v="2576.1"/>
        <n v="425.1"/>
        <n v="13782.800000000001"/>
        <n v="1.9886052692989774E-2"/>
        <n v="19346"/>
        <n v="22430.6"/>
        <n v="281.89999999999998"/>
        <n v="54088"/>
        <n v="3261.4"/>
        <n v="99407.9"/>
        <n v="0.14342736871313944"/>
        <n v="2759.8"/>
        <n v="2232.5"/>
        <n v="3271.9"/>
        <n v="1656"/>
        <n v="27126.3"/>
        <n v="3122.7"/>
        <n v="9146.2000000000007"/>
        <n v="49315.399999999994"/>
        <n v="7.1153077964990263E-2"/>
        <n v="7902.3"/>
        <n v="32464.2"/>
        <n v="311.60000000000002"/>
        <n v="8159.2"/>
        <n v="48837.299999999996"/>
        <n v="7.0463267346500671E-2"/>
        <n v="2625.7"/>
        <n v="8563.2999999999993"/>
        <n v="1299.4000000000001"/>
        <n v="2057.6"/>
        <n v="21516.7"/>
        <n v="525.79999999999995"/>
        <n v="5183.3999999999996"/>
        <n v="9586.1"/>
        <n v="3209.6"/>
        <n v="1317.2"/>
        <n v="55884.799999999996"/>
        <n v="8.063151736491822E-2"/>
        <n v="711.3"/>
        <n v="1.0262754505995608E-3"/>
        <n v="9172.9"/>
        <n v="1.323481242908015E-2"/>
        <n v="693088.78000000014"/>
        <n v="15930.8"/>
        <n v="2187.1999999999998"/>
        <n v="2840.8"/>
        <n v="3.7"/>
        <n v="2758"/>
        <n v="85.2"/>
        <n v="23805.7"/>
        <n v="0.41112003384883727"/>
        <n v="161.5"/>
        <n v="85.6"/>
        <n v="139.6"/>
        <n v="386.7"/>
        <n v="6.6782374426858004E-3"/>
        <n v="529.9"/>
        <n v="956.2"/>
        <n v="1486.1"/>
        <n v="2.5664672003039481E-2"/>
        <n v="5122.7"/>
        <n v="2082.9"/>
        <n v="1020"/>
        <n v="8225.6"/>
        <n v="0.14205458988506936"/>
        <n v="1177.9000000000001"/>
        <n v="30.4"/>
        <n v="431.6"/>
        <n v="677.9"/>
        <n v="5637.4"/>
        <n v="2109.5"/>
        <n v="10064.700000000001"/>
        <n v="0.17381550656684713"/>
        <n v="1568.7"/>
        <n v="2211.9"/>
        <n v="207"/>
        <n v="1799.8"/>
        <n v="5787.4000000000005"/>
        <n v="9.9947327064390495E-2"/>
        <n v="478.6"/>
        <n v="856.2"/>
        <n v="1460.6"/>
        <n v="554.70000000000005"/>
        <n v="2043.8"/>
        <n v="14.4"/>
        <n v="1711.4"/>
        <n v="60.6"/>
        <n v="67.099999999999994"/>
        <n v="323.3"/>
        <n v="7570.7000000000016"/>
        <n v="0.13074458807173883"/>
        <n v="577.6"/>
        <n v="9.975045117391567E-3"/>
        <n v="57904.500000000007"/>
        <n v="309934.8"/>
        <n v="289.89999999999998"/>
        <n v="92017"/>
        <n v="6844.8"/>
        <n v="15280.9"/>
        <n v="62654.3"/>
        <n v="1201.9000000000001"/>
        <n v="488223.60000000003"/>
        <n v="0.43808793997354722"/>
        <n v="46531.6"/>
        <n v="22752.400000000001"/>
        <n v="287.89999999999998"/>
        <n v="28451.1"/>
        <n v="98023"/>
        <n v="8.7957022438134941E-2"/>
        <n v="2090.6"/>
        <n v="5626.6"/>
        <n v="829"/>
        <n v="8778.5"/>
        <n v="7051.9"/>
        <n v="190.2"/>
        <n v="24566.799999999999"/>
        <n v="2.2044036387716896E-2"/>
        <n v="75129.399999999994"/>
        <n v="42758.6"/>
        <n v="2293.1999999999998"/>
        <n v="6456.9"/>
        <n v="14916.7"/>
        <n v="141554.79999999999"/>
        <n v="0.12701854380936825"/>
        <n v="3664.3"/>
        <n v="202.7"/>
        <n v="4173.3"/>
        <n v="2011.7"/>
        <n v="149103.5"/>
        <n v="8552"/>
        <n v="167707.5"/>
        <n v="0.15048562419578584"/>
        <n v="6142.3"/>
        <n v="22122.799999999999"/>
        <n v="360.8"/>
        <n v="15407.4"/>
        <n v="44033.299999999996"/>
        <n v="3.9511522358274355E-2"/>
        <n v="2577.6999999999998"/>
        <n v="11540"/>
        <n v="35571.599999999999"/>
        <n v="2311.3000000000002"/>
        <n v="27563.3"/>
        <n v="17567.099999999999"/>
        <n v="17626.400000000001"/>
        <n v="9124.1"/>
        <n v="3274.7"/>
        <n v="2067.6999999999998"/>
        <n v="7475.9"/>
        <n v="1291.8"/>
        <n v="137991.59999999998"/>
        <n v="0.12382124866076472"/>
        <n v="486.8"/>
        <n v="4.3681052939497966E-4"/>
        <n v="237.29999999999998"/>
        <n v="2.129316734293933E-4"/>
        <n v="11617.3"/>
        <n v="1.0424319973583189E-2"/>
        <n v="1114442.0000000002"/>
        <n v="2870.4"/>
        <n v="785.1"/>
        <n v="3655.5"/>
        <n v="3.2289635958756183E-2"/>
        <n v="2.8"/>
        <n v="6518.1"/>
        <n v="1506"/>
        <n v="8026.9000000000005"/>
        <n v="7.0902934995852832E-2"/>
        <n v="829.3"/>
        <n v="3127.5"/>
        <n v="3956.8"/>
        <n v="3.4951068680510587E-2"/>
        <n v="3.8"/>
        <n v="30.9"/>
        <n v="34.699999999999996"/>
        <n v="3.0651083785223347E-4"/>
        <n v="10935.2"/>
        <n v="15578.6"/>
        <n v="30708.2"/>
        <n v="3545.3"/>
        <n v="60767.3"/>
        <n v="0.53676760913596622"/>
        <n v="37.9"/>
        <n v="346.5"/>
        <n v="10100"/>
        <n v="345.1"/>
        <n v="10829.5"/>
        <n v="9.5658764222500359E-2"/>
        <n v="24893.200000000001"/>
        <n v="0.21988575183928585"/>
        <n v="1045.8"/>
        <n v="9.2377243292756702E-3"/>
        <n v="113209.70000000001"/>
        <n v="42576.6"/>
        <n v="173.8"/>
        <n v="1577.5"/>
        <n v="3569.1"/>
        <n v="399.9"/>
        <n v="2260.1999999999998"/>
        <n v="3887.2"/>
        <n v="54444.299999999996"/>
        <n v="0.49457365467786657"/>
        <n v="310"/>
        <n v="461"/>
        <n v="428.3"/>
        <n v="1199.3"/>
        <n v="1.0894477182279235E-2"/>
        <n v="232.7"/>
        <n v="87.6"/>
        <n v="447.7"/>
        <n v="266.3"/>
        <n v="1034.3"/>
        <n v="9.3956122318280769E-3"/>
        <n v="2696"/>
        <n v="3531.4"/>
        <n v="141.1"/>
        <n v="6368.5"/>
        <n v="5.7851645072413339E-2"/>
        <n v="371.9"/>
        <n v="519.9"/>
        <n v="812.6"/>
        <n v="16854.900000000001"/>
        <n v="1655.1"/>
        <n v="937.4"/>
        <n v="21151.800000000003"/>
        <n v="0.19214358581183522"/>
        <n v="3824.7"/>
        <n v="1094.2"/>
        <n v="3628.1"/>
        <n v="2263.6999999999998"/>
        <n v="10810.7"/>
        <n v="9.8204723150559614E-2"/>
        <n v="266.60000000000002"/>
        <n v="1753.4"/>
        <n v="2841.4"/>
        <n v="475.2"/>
        <n v="3604.4"/>
        <n v="327"/>
        <n v="571.4"/>
        <n v="1862.6"/>
        <n v="125"/>
        <n v="262"/>
        <n v="12089"/>
        <n v="0.10981683870305485"/>
        <n v="1944.8"/>
        <n v="1.7666621549317651E-2"/>
        <n v="1040.5999999999999"/>
        <n v="9.4528416208453023E-3"/>
        <n v="110083.30000000002"/>
      </sharedItems>
    </cacheField>
    <cacheField name="FY2022 Other" numFmtId="40">
      <sharedItems containsSemiMixedTypes="0" containsString="0" containsNumber="1" minValue="-592.4" maxValue="2196255.6" count="820">
        <n v="1977.6999999999996"/>
        <n v="29.000000000000004"/>
        <n v="41.3"/>
        <n v="7.8"/>
        <n v="67"/>
        <n v="0"/>
        <n v="57.600000000000044"/>
        <n v="36.400000000000006"/>
        <n v="1.5"/>
        <n v="2218.2999999999997"/>
        <n v="8.4474807596373158E-2"/>
        <n v="8.1999999999999993"/>
        <n v="350.09999999999997"/>
        <n v="348.3"/>
        <n v="706.59999999999991"/>
        <n v="2.6907947098046826E-2"/>
        <n v="1671.400000000001"/>
        <n v="316.40000000000009"/>
        <n v="1987.8000000000011"/>
        <n v="7.5697165640387087E-2"/>
        <n v="50.6"/>
        <n v="154.99999999999997"/>
        <n v="79"/>
        <n v="284.59999999999997"/>
        <n v="1.0837817356501736E-2"/>
        <n v="314.8"/>
        <n v="369.9"/>
        <n v="4.5"/>
        <n v="20.299999999999997"/>
        <n v="8882.2999999999993"/>
        <n v="4043"/>
        <n v="2171.8000000000006"/>
        <n v="15806.6"/>
        <n v="0.60192917718650873"/>
        <n v="56.099999999999987"/>
        <n v="159.5"/>
        <n v="77.700000000000017"/>
        <n v="20.9"/>
        <n v="314.2"/>
        <n v="1.1965011290979781E-2"/>
        <n v="2.7"/>
        <n v="264.2000000000001"/>
        <n v="375.79999999999995"/>
        <n v="256.09999999999997"/>
        <n v="402.5"/>
        <n v="18"/>
        <n v="40.799999999999997"/>
        <n v="1.1000000000000001"/>
        <n v="1361.1999999999998"/>
        <n v="5.1835688635524117E-2"/>
        <n v="661.4"/>
        <n v="376.9"/>
        <n v="1607.2"/>
        <n v="304.79999999999984"/>
        <n v="115.90000000000002"/>
        <n v="3066.2"/>
        <n v="0.11676358249650606"/>
        <n v="412.60000000000008"/>
        <n v="1.5712169505595987E-2"/>
        <n v="101.79999999999994"/>
        <n v="3.8766331935765155E-3"/>
        <n v="26259.9"/>
        <n v="854.65556000000004"/>
        <n v="4.4355000000000002"/>
        <n v="32.696919999999999"/>
        <n v="244.81053"/>
        <n v="491.64132999999998"/>
        <n v="1372.5131699999999"/>
        <n v="1803.7973500000001"/>
        <n v="4804.5503600000002"/>
        <n v="6.444541795001317E-2"/>
        <n v="427.33521000000002"/>
        <n v="27.463789999999999"/>
        <n v="454.79900000000004"/>
        <n v="6.1004067898349683E-3"/>
        <n v="595.65763000000004"/>
        <n v="1465.71433"/>
        <n v="1051.72478"/>
        <n v="1035.2412999999999"/>
        <n v="4148.3380399999996"/>
        <n v="5.564337112822737E-2"/>
        <n v="478.64866000000001"/>
        <n v="130.44977"/>
        <n v="111.37511000000001"/>
        <n v="3.5137499999999999"/>
        <n v="723.98728999999992"/>
        <n v="9.7111404811141121E-3"/>
        <n v="623.79340999999999"/>
        <n v="1621.20451"/>
        <n v="79.005409999999998"/>
        <n v="863.02646000000004"/>
        <n v="21895.88435"/>
        <n v="5400.8806800000002"/>
        <n v="238.22130999999999"/>
        <n v="30722.016130000004"/>
        <n v="0.41208708857510989"/>
        <n v="174.33758"/>
        <n v="2101.7183199999999"/>
        <n v="104.33951"/>
        <n v="15.18876"/>
        <n v="174.12822"/>
        <n v="2569.7123899999997"/>
        <n v="3.4468613413571797E-2"/>
        <n v="1.2985"/>
        <n v="3947.73038"/>
        <n v="3378.84238"/>
        <n v="239.38905"/>
        <n v="5869.9294"/>
        <n v="2769.5691900000002"/>
        <n v="718.84726000000001"/>
        <n v="196.30246"/>
        <n v="67.390749999999997"/>
        <n v="2.45994"/>
        <n v="17191.759309999998"/>
        <n v="0.23060016671965528"/>
        <n v="3835.38472"/>
        <n v="3745.9802599999998"/>
        <n v="4405.7759900000001"/>
        <n v="609.58155999999997"/>
        <n v="633.86048000000005"/>
        <n v="13230.58301"/>
        <n v="0.17746727329584974"/>
        <n v="671.02463999999998"/>
        <n v="9.0007305864845018E-3"/>
        <n v="35.471290000000003"/>
        <n v="4.7579106013910587E-4"/>
        <n v="74552.241460000005"/>
        <n v="2472.5039900000002"/>
        <n v="0.95499999999999996"/>
        <n v="62.486309999999996"/>
        <n v="107.09048999999999"/>
        <n v="562.68556999999998"/>
        <n v="506.25435999999996"/>
        <n v="49.484729999999999"/>
        <n v="760.30035999999984"/>
        <n v="4521.7608099999998"/>
        <n v="9.1346957361293918E-2"/>
        <n v="479.88264000000009"/>
        <n v="46.294310000000003"/>
        <n v="37.852359999999983"/>
        <n v="564.02931000000012"/>
        <n v="1.1394313741042408E-2"/>
        <n v="73.591560000000001"/>
        <n v="3063.6110099999996"/>
        <n v="251.02432000000002"/>
        <n v="219.48706000000001"/>
        <n v="104.44819"/>
        <n v="3712.1621399999995"/>
        <n v="7.4991741263905898E-2"/>
        <n v="930.54674999999952"/>
        <n v="890.82078999999999"/>
        <n v="767.52566999999988"/>
        <n v="80.804540000000031"/>
        <n v="25453.44744"/>
        <n v="964.33597000000009"/>
        <n v="601.32082000000003"/>
        <n v="29688.80198"/>
        <n v="0.59976231440135785"/>
        <n v="208.70302000000049"/>
        <n v="118.97219999999996"/>
        <n v="2214.5412799999995"/>
        <n v="392.96155000000005"/>
        <n v="2.8275000000000001"/>
        <n v="2938.0055499999999"/>
        <n v="5.935251309834208E-2"/>
        <n v="15.34328"/>
        <n v="2.8546999999999998"/>
        <n v="10.755040000000001"/>
        <n v="6026.1748499999994"/>
        <n v="35.348320000000001"/>
        <n v="75.707440000000005"/>
        <n v="6166.1836299999995"/>
        <n v="0.12456698547297078"/>
        <n v="964.96776"/>
        <n v="12.52877"/>
        <n v="18.337490000000003"/>
        <n v="914.16862999999989"/>
        <n v="1910.0026499999999"/>
        <n v="3.8585174661087039E-2"/>
        <n v="49500.946069999998"/>
        <n v="1267.0999999999999"/>
        <n v="1795.8"/>
        <n v="47.2"/>
        <n v="2.2000000000000002"/>
        <n v="3135.4"/>
        <n v="6247.6999999999989"/>
        <n v="2.4290249764589426E-2"/>
        <n v="10877.6"/>
        <n v="9993.7000000000007"/>
        <n v="328.1"/>
        <n v="21199.4"/>
        <n v="8.2420526091111487E-2"/>
        <n v="1187.7"/>
        <n v="246.2"/>
        <n v="10375.200000000001"/>
        <n v="5.8"/>
        <n v="11814.9"/>
        <n v="4.5934803518678499E-2"/>
        <n v="13.7"/>
        <n v="75.7"/>
        <n v="4.5999999999999996"/>
        <n v="31.2"/>
        <n v="125.2"/>
        <n v="4.8676141148368149E-4"/>
        <n v="8303.9"/>
        <n v="15138.9"/>
        <n v="820.8"/>
        <n v="81769.3"/>
        <n v="16154.2"/>
        <n v="9.9"/>
        <n v="122196.99999999999"/>
        <n v="0.47508613577533082"/>
        <n v="33.5"/>
        <n v="3247.3"/>
        <n v="90.3"/>
        <n v="3371.1000000000004"/>
        <n v="1.3106400912561014E-2"/>
        <n v="40.200000000000003"/>
        <n v="3964.7"/>
        <n v="8277.1"/>
        <n v="26"/>
        <n v="4801.7"/>
        <n v="23.5"/>
        <n v="7547.9"/>
        <n v="132.4"/>
        <n v="308"/>
        <n v="46.5"/>
        <n v="383.1"/>
        <n v="25551.1"/>
        <n v="9.9339373010868148E-2"/>
        <n v="27818.3"/>
        <n v="22514.2"/>
        <n v="1422.1"/>
        <n v="2120.8000000000002"/>
        <n v="11040.3"/>
        <n v="64915.7"/>
        <n v="0.25238384791893947"/>
        <n v="1107.9000000000001"/>
        <n v="4.3073719471467316E-3"/>
        <n v="680.2"/>
        <n v="2.6445296492907363E-3"/>
        <n v="257210.19999999998"/>
        <n v="1521.2475400000001"/>
        <n v="115.13603999999999"/>
        <n v="2445.39788"/>
        <n v="1067.5512800000001"/>
        <n v="5719.2160899999999"/>
        <n v="4729.96414"/>
        <n v="3.9912299999999998"/>
        <n v="983.76071999999999"/>
        <n v="16587.764919999998"/>
        <n v="0.24412401450399943"/>
        <n v="1355.21632"/>
        <n v="13.8299"/>
        <n v="31.65287"/>
        <n v="1400.6990899999998"/>
        <n v="2.0614247103937063E-2"/>
        <n v="3495.64525"/>
        <n v="1368.0883200000001"/>
        <n v="38.530650000000001"/>
        <n v="4902.26422"/>
        <n v="7.2147177592490119E-2"/>
        <n v="477.22826000000003"/>
        <n v="666.99655000000007"/>
        <n v="1640.81176"/>
        <n v="2785.0365700000002"/>
        <n v="4.0987698540934529E-2"/>
        <n v="1459.0062800000001"/>
        <n v="470.09793999999999"/>
        <n v="19.977"/>
        <n v="92.540929999999989"/>
        <n v="25335.220439999997"/>
        <n v="93.026880000000006"/>
        <n v="27469.869469999998"/>
        <n v="0.40427717931013768"/>
        <n v="427.95143000000002"/>
        <n v="511.91111000000001"/>
        <n v="4502.6931100000002"/>
        <n v="5442.5556500000002"/>
        <n v="8.0098707743166173E-2"/>
        <n v="9.6016399999999997"/>
        <n v="428.98914000000002"/>
        <n v="416.61803000000003"/>
        <n v="2165.9174500000004"/>
        <n v="513.00265999999999"/>
        <n v="597.99353000000008"/>
        <n v="351.19034000000005"/>
        <n v="4483.3127900000009"/>
        <n v="6.5981421960730716E-2"/>
        <n v="13.15255"/>
        <n v="1323.9438500000001"/>
        <n v="1940.7972"/>
        <n v="3277.8936000000003"/>
        <n v="4.8241131255974366E-2"/>
        <n v="1441.5059199999998"/>
        <n v="2.1214805841466015E-2"/>
        <n v="157.20583999999999"/>
        <n v="2.3136161471640519E-3"/>
        <n v="67948.108069999987"/>
        <n v="5140"/>
        <n v="145.6"/>
        <n v="2.4"/>
        <n v="509.7"/>
        <n v="804.5"/>
        <n v="748"/>
        <n v="7350.2"/>
        <n v="4.1859228114056748E-2"/>
        <n v="2649.8"/>
        <n v="10456.299999999999"/>
        <n v="988.6"/>
        <n v="14094.699999999999"/>
        <n v="8.02690079860678E-2"/>
        <n v="4779.1000000000004"/>
        <n v="14719.3"/>
        <n v="565.9"/>
        <n v="1990"/>
        <n v="22054.300000000003"/>
        <n v="0.12559875576118226"/>
        <n v="634.1"/>
        <n v="146.4"/>
        <n v="45.8"/>
        <n v="1785.6"/>
        <n v="2611.8999999999996"/>
        <n v="1.487471332903932E-2"/>
        <n v="4039.5"/>
        <n v="2566.6999999999998"/>
        <n v="554.20000000000005"/>
        <n v="92.1"/>
        <n v="46550.6"/>
        <n v="14214.3"/>
        <n v="3225.9"/>
        <n v="71243.299999999988"/>
        <n v="0.40572903408045746"/>
        <n v="1215"/>
        <n v="4780.6000000000004"/>
        <n v="1807.3999999999999"/>
        <n v="526"/>
        <n v="8329"/>
        <n v="4.7433472689447718E-2"/>
        <n v="3123.1"/>
        <n v="6640"/>
        <n v="5422.9"/>
        <n v="7814.3"/>
        <n v="2261.4"/>
        <n v="2621"/>
        <n v="426.5"/>
        <n v="-592.4"/>
        <n v="469.8"/>
        <n v="40"/>
        <n v="28226.6"/>
        <n v="0.16074986915787789"/>
        <n v="5567.3000000000011"/>
        <n v="8007.1"/>
        <n v="1914.5"/>
        <n v="2683.3"/>
        <n v="2216.6"/>
        <n v="279.7"/>
        <n v="20668.5"/>
        <n v="0.11770665509447115"/>
        <n v="340.5"/>
        <n v="1.9391400469152297E-3"/>
        <n v="674.3"/>
        <n v="3.8401237404844034E-3"/>
        <n v="175593.3"/>
        <n v="1316.9"/>
        <n v="4467.5"/>
        <n v="1526.2"/>
        <n v="1006.9"/>
        <n v="268.89999999999998"/>
        <n v="167.5"/>
        <n v="1595.3"/>
        <n v="10349.199999999999"/>
        <n v="5.8290081753230839E-2"/>
        <n v="5717.8"/>
        <n v="7229.1"/>
        <n v="803.3"/>
        <n v="13750.2"/>
        <n v="7.7445626920271599E-2"/>
        <n v="1346.9"/>
        <n v="3565.1"/>
        <n v="20489.7"/>
        <n v="208.5"/>
        <n v="25610.2"/>
        <n v="0.1442450287671117"/>
        <n v="148.9"/>
        <n v="270.8"/>
        <n v="10.6"/>
        <n v="0.6"/>
        <n v="3678.6"/>
        <n v="4109.5"/>
        <n v="2.314604906320316E-2"/>
        <n v="1462.2"/>
        <n v="8205.2000000000007"/>
        <n v="151.1"/>
        <n v="624.29999999999995"/>
        <n v="44389"/>
        <n v="17456"/>
        <n v="1605"/>
        <n v="73892.800000000003"/>
        <n v="0.41618843514234299"/>
        <n v="141.80000000000001"/>
        <n v="1589.8"/>
        <n v="829.6"/>
        <n v="3.1"/>
        <n v="2083.6"/>
        <n v="4647.8999999999996"/>
        <n v="2.6178494084648243E-2"/>
        <n v="783.2"/>
        <n v="3309.5"/>
        <n v="10450.6"/>
        <n v="709.9"/>
        <n v="4933.3"/>
        <n v="86.2"/>
        <n v="2417.3000000000002"/>
        <n v="1100.7"/>
        <n v="285.60000000000002"/>
        <n v="135.30000000000001"/>
        <n v="24252.399999999998"/>
        <n v="0.13659745475129048"/>
        <n v="14087.699999999999"/>
        <n v="851.1"/>
        <n v="169.5"/>
        <n v="1790.2"/>
        <n v="2607.6999999999998"/>
        <n v="19506.2"/>
        <n v="0.1098653028924817"/>
        <n v="291"/>
        <n v="1.639007245989079E-3"/>
        <n v="905.8"/>
        <n v="5.1017620735976203E-3"/>
        <n v="231.3"/>
        <n v="1.3027573058325566E-3"/>
        <n v="177546.5"/>
        <n v="3089.3999999999996"/>
        <n v="25"/>
        <n v="328.4"/>
        <n v="1021.9"/>
        <n v="1175.5"/>
        <n v="100.4"/>
        <n v="3879.4"/>
        <n v="9620"/>
        <n v="5.7484142563063736E-2"/>
        <n v="1582.7"/>
        <n v="2838.7"/>
        <n v="1716"/>
        <n v="6137.4"/>
        <n v="3.6673926878019479E-2"/>
        <n v="1941.6"/>
        <n v="271.10000000000002"/>
        <n v="17717.8"/>
        <n v="768.5"/>
        <n v="20699"/>
        <n v="0.12368651423210565"/>
        <n v="818.4"/>
        <n v="22.1"/>
        <n v="2727.9"/>
        <n v="3268.4"/>
        <n v="6836.8"/>
        <n v="4.0853179404901685E-2"/>
        <n v="1814"/>
        <n v="1403"/>
        <n v="507.6"/>
        <n v="14039.1"/>
        <n v="33658.800000000003"/>
        <n v="6635.6"/>
        <n v="526.9"/>
        <n v="58585"/>
        <n v="0.35007364782298223"/>
        <n v="10703.9"/>
        <n v="1103.0999999999999"/>
        <n v="1368.8"/>
        <n v="324.60000000000002"/>
        <n v="13500.4"/>
        <n v="8.0671405224364418E-2"/>
        <n v="308.7"/>
        <n v="2860.7"/>
        <n v="1953.1"/>
        <n v="1763.8"/>
        <n v="89"/>
        <n v="16.5"/>
        <n v="43.5"/>
        <n v="7035.3"/>
        <n v="4.2039312699991928E-2"/>
        <n v="23355.5"/>
        <n v="7713"/>
        <n v="4139"/>
        <n v="4529.3999999999996"/>
        <n v="4144.6000000000004"/>
        <n v="43881.5"/>
        <n v="0.26221313948867792"/>
        <n v="506.3"/>
        <n v="3.0253868378044878E-3"/>
        <n v="417.6"/>
        <n v="2.4953615316356983E-3"/>
        <n v="131.19999999999999"/>
        <n v="7.8398331645259485E-4"/>
        <n v="167350.50000000003"/>
        <n v="26137.4"/>
        <n v="5.7"/>
        <n v="1387"/>
        <n v="3685.4"/>
        <n v="10677.7"/>
        <n v="41893.200000000004"/>
        <n v="0.21951852141019793"/>
        <n v="600.9"/>
        <n v="5824.6"/>
        <n v="2189.4"/>
        <n v="8614.9"/>
        <n v="4.5141696268050993E-2"/>
        <n v="4116.8"/>
        <n v="18482.7"/>
        <n v="2704.6"/>
        <n v="25304.1"/>
        <n v="0.13259236863299506"/>
        <n v="3.7"/>
        <n v="92859.599999999991"/>
        <n v="2734.5"/>
        <n v="95597.799999999988"/>
        <n v="0.50092825819149212"/>
        <n v="105.6"/>
        <n v="446.2"/>
        <n v="53.5"/>
        <n v="605.29999999999995"/>
        <n v="3.1717453192783743E-3"/>
        <n v="112.7"/>
        <n v="35.9"/>
        <n v="44.3"/>
        <n v="185.1"/>
        <n v="378"/>
        <n v="1.980703338323518E-3"/>
        <n v="258.60000000000002"/>
        <n v="872.6"/>
        <n v="56.6"/>
        <n v="414.7"/>
        <n v="195.2"/>
        <n v="21.9"/>
        <n v="13210.4"/>
        <n v="15030"/>
        <n v="7.8756537500006552E-2"/>
        <n v="1583.8"/>
        <n v="8.2990421884571106E-3"/>
        <n v="1834.2"/>
        <n v="9.611127151198405E-3"/>
        <n v="190841.3"/>
        <n v="230.732"/>
        <n v="528.33699999999999"/>
        <n v="746.51499999999999"/>
        <n v="1505.5839999999998"/>
        <n v="1"/>
        <n v="253761.25"/>
        <n v="171.7"/>
        <n v="23"/>
        <n v="1069.3"/>
        <n v="26086.3"/>
        <n v="281111.55"/>
        <n v="0.12799582616886668"/>
        <n v="54772"/>
        <n v="186624.7"/>
        <n v="11764.9"/>
        <n v="253161.60000000001"/>
        <n v="0.11526964347865522"/>
        <n v="147141"/>
        <n v="3347.5"/>
        <n v="107842.3"/>
        <n v="341.5"/>
        <n v="258672.3"/>
        <n v="0.11777877766139787"/>
        <n v="8293.2000000000007"/>
        <n v="664.2"/>
        <n v="11.8"/>
        <n v="954779.9"/>
        <n v="590.20000000000005"/>
        <n v="964339.29999999993"/>
        <n v="0.43908336534235809"/>
        <n v="8299.25"/>
        <n v="118.3"/>
        <n v="34.799999999999997"/>
        <n v="228.3"/>
        <n v="136579.9"/>
        <n v="13424.7"/>
        <n v="1067.8"/>
        <n v="159753.04999999999"/>
        <n v="7.2738824206071459E-2"/>
        <n v="2488.6"/>
        <n v="28408.1"/>
        <n v="49.7"/>
        <n v="30946.399999999998"/>
        <n v="1.4090527532405608E-2"/>
        <n v="546"/>
        <n v="13368.9"/>
        <n v="20562.8"/>
        <n v="1696.4"/>
        <n v="7092.2"/>
        <n v="19605.5"/>
        <n v="73227.5"/>
        <n v="43"/>
        <n v="965.4"/>
        <n v="14928"/>
        <n v="27.4"/>
        <n v="156202.09999999998"/>
        <n v="7.1122004196597144E-2"/>
        <n v="15997.9"/>
        <n v="4411.7"/>
        <n v="9757"/>
        <n v="4078.7"/>
        <n v="44320.7"/>
        <n v="78588.100000000006"/>
        <n v="3.5782765903932132E-2"/>
        <n v="13481.2"/>
        <n v="6.1382655097157179E-3"/>
        <n v="2196255.6"/>
        <n v="719.9"/>
        <n v="121.6"/>
        <n v="203"/>
        <n v="251.3"/>
        <n v="1295.8"/>
        <n v="3.1337591324725453E-2"/>
        <n v="2410"/>
        <n v="293.10000000000002"/>
        <n v="166"/>
        <n v="2869.1"/>
        <n v="6.9386234966638219E-2"/>
        <n v="654.1"/>
        <n v="7179"/>
        <n v="110.1"/>
        <n v="7943.2000000000007"/>
        <n v="0.19209812888606209"/>
        <n v="238"/>
        <n v="34.200000000000003"/>
        <n v="77.8"/>
        <n v="350"/>
        <n v="8.4643903099659735E-3"/>
        <n v="926.2"/>
        <n v="333.6"/>
        <n v="190.3"/>
        <n v="8480.7000000000007"/>
        <n v="1536.8"/>
        <n v="6.5"/>
        <n v="11474.1"/>
        <n v="0.27748931673023025"/>
        <n v="28"/>
        <n v="2522.4"/>
        <n v="17.399999999999999"/>
        <n v="117.7"/>
        <n v="2685.5"/>
        <n v="6.4946057649753211E-2"/>
        <n v="56.7"/>
        <n v="824.3"/>
        <n v="6161.5"/>
        <n v="0.3"/>
        <n v="179.7"/>
        <n v="7277.9"/>
        <n v="0.17600853210543244"/>
        <n v="2151.9"/>
        <n v="87.5"/>
        <n v="210.5"/>
        <n v="2612.3000000000002"/>
        <n v="2179.9"/>
        <n v="7242.1"/>
        <n v="0.17514274589658452"/>
        <n v="212"/>
        <n v="5.1270021306079614E-3"/>
        <n v="41349.699999999997"/>
        <n v="21497.200000000001"/>
        <n v="2050.4"/>
        <n v="308.2"/>
        <n v="80.900000000000006"/>
        <n v="37836"/>
        <n v="4.2"/>
        <n v="61776.9"/>
        <n v="4.6247083210747719E-2"/>
        <n v="261769.3"/>
        <n v="162447.9"/>
        <n v="3248.5"/>
        <n v="9615.6"/>
        <n v="437081.29999999993"/>
        <n v="0.32720539960667794"/>
        <n v="6400.1"/>
        <n v="16925.8"/>
        <n v="3739.6"/>
        <n v="83776.899999999994"/>
        <n v="47427.7"/>
        <n v="2353"/>
        <n v="160623.09999999998"/>
        <n v="0.12024478196976945"/>
        <n v="14774.8"/>
        <n v="4337.8999999999996"/>
        <n v="755.7"/>
        <n v="23500.400000000001"/>
        <n v="20354"/>
        <n v="63722.8"/>
        <n v="4.7703812169627074E-2"/>
        <n v="17515.400000000001"/>
        <n v="23252.400000000001"/>
        <n v="5969.1"/>
        <n v="61.1"/>
        <n v="141594.70000000001"/>
        <n v="112108.8"/>
        <n v="819"/>
        <n v="301320.5"/>
        <n v="0.22557289596279689"/>
        <n v="509.1"/>
        <n v="1487.9"/>
        <n v="289.60000000000002"/>
        <n v="1159"/>
        <n v="3445.6"/>
        <n v="2.5794261270952789E-3"/>
        <n v="2947.3"/>
        <n v="16390.8"/>
        <n v="25630.3"/>
        <n v="1046.4000000000001"/>
        <n v="9853.1"/>
        <n v="7482.3"/>
        <n v="78896.3"/>
        <n v="1416.5"/>
        <n v="69.8"/>
        <n v="871.8"/>
        <n v="8568.7999999999993"/>
        <n v="295"/>
        <n v="153468.39999999997"/>
        <n v="0.11488866979437805"/>
        <n v="34565.300000000003"/>
        <n v="13858.6"/>
        <n v="8057.6"/>
        <n v="27379.599999999999"/>
        <n v="64391.8"/>
        <n v="128.1"/>
        <n v="148381.00000000003"/>
        <n v="0.11108016837837377"/>
        <n v="5981.4"/>
        <n v="4.4777627805339271E-3"/>
        <n v="1335800.9999999998"/>
        <n v="25.9"/>
        <n v="1.3652575170868038E-4"/>
        <n v="6201.2"/>
        <n v="290.8"/>
        <n v="50.3"/>
        <n v="6542.3"/>
        <n v="3.4486194031030877E-2"/>
        <n v="135332.4"/>
        <n v="7320.3"/>
        <n v="3871.1"/>
        <n v="146523.79999999999"/>
        <n v="0.7723657119000904"/>
        <n v="1574.7"/>
        <n v="5512.8"/>
        <n v="7087.5"/>
        <n v="3.7360087460821326E-2"/>
        <n v="708.6"/>
        <n v="132.5"/>
        <n v="32.200000000000003"/>
        <n v="873.30000000000007"/>
        <n v="4.6033953269185553E-3"/>
        <n v="3221.7"/>
        <n v="12986.4"/>
        <n v="7758.6"/>
        <n v="2047.8"/>
        <n v="26014.499999999996"/>
        <n v="0.13712931149905272"/>
        <n v="1733.1"/>
        <n v="9.1356285824831657E-3"/>
        <n v="350.7"/>
        <n v="1.8486324758391587E-3"/>
        <n v="556.70000000000005"/>
        <n v="2.9345129720549181E-3"/>
        <n v="189707.80000000002"/>
        <n v="2012.6"/>
        <n v="1346.4"/>
        <n v="2.2999999999999998"/>
        <n v="310.7"/>
        <n v="262.10000000000002"/>
        <n v="3934.1"/>
        <n v="4.1025892373903861E-2"/>
        <n v="4272.2"/>
        <n v="93.6"/>
        <n v="4365.8"/>
        <n v="4.5527780413814972E-2"/>
        <n v="1533.4"/>
        <n v="380.4"/>
        <n v="8300.2999999999993"/>
        <n v="10214.099999999999"/>
        <n v="0.10651548443005805"/>
        <n v="102.2"/>
        <n v="1.0657701127609808E-3"/>
        <n v="1025.2"/>
        <n v="4872.7"/>
        <n v="28.4"/>
        <n v="36.9"/>
        <n v="29654.7"/>
        <n v="4499.8"/>
        <n v="393.1"/>
        <n v="40510.800000000003"/>
        <n v="0.42245792450134584"/>
        <n v="111.7"/>
        <n v="4467.1000000000004"/>
        <n v="4578.8"/>
        <n v="4.7749003838649502E-2"/>
        <n v="241.2"/>
        <n v="2858.9"/>
        <n v="1986.4"/>
        <n v="187.6"/>
        <n v="2671.5"/>
        <n v="626.20000000000005"/>
        <n v="125"/>
        <n v="8696.8000000000011"/>
        <n v="9.0692656718783751E-2"/>
        <n v="8567.9"/>
        <n v="8030.4"/>
        <n v="2416.6"/>
        <n v="2123.8000000000002"/>
        <n v="1049.3"/>
        <n v="22187.999999999996"/>
        <n v="0.23138265422642504"/>
        <n v="31.4"/>
        <n v="3.27447960280771E-4"/>
        <n v="1041.9000000000001"/>
        <n v="1.0865223879507495E-2"/>
        <n v="229.2"/>
        <n v="2.3901615444698317E-3"/>
        <n v="95893.099999999991"/>
      </sharedItems>
    </cacheField>
    <cacheField name="FY2022 Total" numFmtId="40">
      <sharedItems containsSemiMixedTypes="0" containsString="0" containsNumber="1" minValue="-323.5" maxValue="2889344.3800000004" count="913">
        <n v="21232.7"/>
        <n v="29.000000000000004"/>
        <n v="355.1"/>
        <n v="124.3"/>
        <n v="1646.8999999999996"/>
        <n v="0"/>
        <n v="229.10000000000073"/>
        <n v="2754.5"/>
        <n v="54.400000000000006"/>
        <n v="26425.999999999996"/>
        <n v="0.30375934664038207"/>
        <n v="8.1999999999999993"/>
        <n v="335.79999999999995"/>
        <n v="638.6"/>
        <n v="982.59999999999991"/>
        <n v="1.1294707258337979E-2"/>
        <n v="1743.0000000000009"/>
        <n v="327.90000000000009"/>
        <n v="2070.900000000001"/>
        <n v="2.3804405924376281E-2"/>
        <n v="2840.7000000000012"/>
        <n v="2027"/>
        <n v="79"/>
        <n v="4946.7000000000016"/>
        <n v="5.6860908197456241E-2"/>
        <n v="461.20000000000005"/>
        <n v="365.4"/>
        <n v="250.30000000000004"/>
        <n v="580.5"/>
        <n v="10097.199999999999"/>
        <n v="7413.0999999999985"/>
        <n v="2742.7000000000007"/>
        <n v="21910.399999999998"/>
        <n v="0.25185381021075559"/>
        <n v="4868.8000000000029"/>
        <n v="1939.6"/>
        <n v="2957.4000000000005"/>
        <n v="1701.9999999999998"/>
        <n v="11467.800000000005"/>
        <n v="0.13181909617053564"/>
        <n v="389.59999999999997"/>
        <n v="1322.9999999999998"/>
        <n v="1544.6000000000004"/>
        <n v="766.00000000000023"/>
        <n v="2912.8"/>
        <n v="2281.6"/>
        <n v="69"/>
        <n v="3027.900000000001"/>
        <n v="27.6"/>
        <n v="272"/>
        <n v="309.60000000000002"/>
        <n v="12923.7"/>
        <n v="0.14855425218255908"/>
        <n v="661.4"/>
        <n v="974.1"/>
        <n v="1607.2"/>
        <n v="770.49999999999977"/>
        <n v="115.90000000000002"/>
        <n v="4129.1000000000004"/>
        <n v="4.7462828964383627E-2"/>
        <n v="1437.6000000000001"/>
        <n v="1.6524802721948586E-2"/>
        <n v="701.69999999999993"/>
        <n v="8.0658417292649703E-3"/>
        <n v="86996.5"/>
        <n v="37030.189050000001"/>
        <n v="47.926379999999995"/>
        <n v="123.7533"/>
        <n v="32.696919999999999"/>
        <n v="2211.6495800000002"/>
        <n v="12.731809999999999"/>
        <n v="1956.9358399999999"/>
        <n v="2252.00326"/>
        <n v="1837.6813999999999"/>
        <n v="45505.567539999996"/>
        <n v="0.29393876881742353"/>
        <n v="1361.1707900000001"/>
        <n v="293.45465999999999"/>
        <n v="1654.62545"/>
        <n v="1.0687891480519605E-2"/>
        <n v="595.65763000000004"/>
        <n v="1465.71433"/>
        <n v="1483.9554600000001"/>
        <n v="1104.47417"/>
        <n v="4649.80159"/>
        <n v="3.0034939206252092E-2"/>
        <n v="3656.81158"/>
        <n v="3482.7886200000003"/>
        <n v="341.82601"/>
        <n v="351.42731000000003"/>
        <n v="7832.8535200000006"/>
        <n v="5.0595552246924524E-2"/>
        <n v="838.87636999999995"/>
        <n v="1621.2301600000001"/>
        <n v="450.54892999999998"/>
        <n v="1281.9788600000002"/>
        <n v="29083.197370000002"/>
        <n v="6705.8024000000005"/>
        <n v="1571.0352499999999"/>
        <n v="41552.669340000008"/>
        <n v="0.26840540898958992"/>
        <n v="2687.0932499999999"/>
        <n v="3073.5110300000001"/>
        <n v="1638.91893"/>
        <n v="15.18876"/>
        <n v="1627.7399600000001"/>
        <n v="9042.4519299999993"/>
        <n v="5.840883503010004E-2"/>
        <n v="235.98719"/>
        <n v="5040.7175299999999"/>
        <n v="4572.5537599999998"/>
        <n v="522.10885000000007"/>
        <n v="11996.91835"/>
        <n v="347.92790000000002"/>
        <n v="2825.0691900000002"/>
        <n v="1076.1262999999999"/>
        <n v="437.29061000000002"/>
        <n v="177.61314999999999"/>
        <n v="10"/>
        <n v="541.01197999999999"/>
        <n v="27783.324809999998"/>
        <n v="0.17946367290392393"/>
        <n v="3835.38472"/>
        <n v="3745.9802599999998"/>
        <n v="4405.7759900000001"/>
        <n v="609.58155999999997"/>
        <n v="633.86048000000005"/>
        <n v="13230.58301"/>
        <n v="8.5461658670176036E-2"/>
        <n v="2384.3246399999998"/>
        <n v="1.5401312125743605E-2"/>
        <n v="1176.8829599999999"/>
        <n v="7.601960529346803E-3"/>
        <n v="154813.08478999999"/>
        <n v="34000.215029999999"/>
        <n v="9.4253"/>
        <n v="62.486309999999996"/>
        <n v="2039.0552299999997"/>
        <n v="574.28499999999997"/>
        <n v="506.25435999999996"/>
        <n v="49.484729999999999"/>
        <n v="760.38335999999981"/>
        <n v="38001.589319999999"/>
        <n v="0.35717843433970503"/>
        <n v="479.88264000000009"/>
        <n v="46.679790000000004"/>
        <n v="480.10835999999995"/>
        <n v="1006.6707900000001"/>
        <n v="9.4617383930960825E-3"/>
        <n v="73.591560000000001"/>
        <n v="3063.6110099999996"/>
        <n v="273.63394"/>
        <n v="219.48706000000001"/>
        <n v="104.44819"/>
        <n v="3734.7717599999996"/>
        <n v="3.5103266829708074E-2"/>
        <n v="211.86465000000001"/>
        <n v="2115.3030099999996"/>
        <n v="704.08244000000002"/>
        <n v="3031.2500999999997"/>
        <n v="2.8490839046046358E-2"/>
        <n v="930.54674999999952"/>
        <n v="890.82078999999999"/>
        <n v="1466.6113199999998"/>
        <n v="630.75006000000008"/>
        <n v="25453.44744"/>
        <n v="964.33597000000009"/>
        <n v="1026.4376"/>
        <n v="31362.949929999999"/>
        <n v="0.29478160131519365"/>
        <n v="3552.7487299999975"/>
        <n v="1688.2239999999995"/>
        <n v="6289.6073700000015"/>
        <n v="392.96155000000005"/>
        <n v="2518.5864399999991"/>
        <n v="14442.128089999998"/>
        <n v="0.13574213057991319"/>
        <n v="4239.3126799999982"/>
        <n v="2.8546999999999998"/>
        <n v="16.485199999999999"/>
        <n v="1261.2550200000001"/>
        <n v="10.755040000000001"/>
        <n v="1235.0988500000001"/>
        <n v="6026.1748499999994"/>
        <n v="36.845129999999997"/>
        <n v="75.707440000000005"/>
        <n v="12904.488909999996"/>
        <n v="0.12128979938220873"/>
        <n v="964.96776"/>
        <n v="12.52877"/>
        <n v="18.337490000000003"/>
        <n v="914.16862999999989"/>
        <n v="1910.0026499999999"/>
        <n v="1.7952190114128828E-2"/>
        <n v="106393.85154999999"/>
        <n v="82248.400000000009"/>
        <n v="52.3"/>
        <n v="139.9"/>
        <n v="16242.7"/>
        <n v="5858.2"/>
        <n v="2473"/>
        <n v="2893.8999999999996"/>
        <n v="19657.2"/>
        <n v="37"/>
        <n v="129602.59999999999"/>
        <n v="0.24168839829448988"/>
        <n v="1.1000000000000001"/>
        <n v="11661"/>
        <n v="10169.300000000001"/>
        <n v="2197.5"/>
        <n v="24028.9"/>
        <n v="4.4810106847998951E-2"/>
        <n v="1964.3000000000002"/>
        <n v="600.09999999999991"/>
        <n v="11446.5"/>
        <n v="5.8"/>
        <n v="14016.7"/>
        <n v="2.6138933727983673E-2"/>
        <n v="11618.800000000001"/>
        <n v="9608.9000000000015"/>
        <n v="288.10000000000002"/>
        <n v="728.40000000000009"/>
        <n v="22244.200000000004"/>
        <n v="4.1481922965606349E-2"/>
        <n v="9718.7999999999993"/>
        <n v="15437.3"/>
        <n v="2698.1"/>
        <n v="1161.9000000000001"/>
        <n v="120494.20000000001"/>
        <n v="16819.100000000002"/>
        <n v="983.3"/>
        <n v="167312.69999999998"/>
        <n v="0.31201178431085869"/>
        <n v="4620.3"/>
        <n v="6374"/>
        <n v="21200.5"/>
        <n v="6114.3"/>
        <n v="38309.1"/>
        <n v="7.1440426496871531E-2"/>
        <n v="1651.2"/>
        <n v="9388.2000000000007"/>
        <n v="14623.3"/>
        <n v="1432.8"/>
        <n v="10524.3"/>
        <n v="3370.9"/>
        <n v="21817.3"/>
        <n v="1699.5"/>
        <n v="618.70000000000005"/>
        <n v="494.6"/>
        <n v="2623.9"/>
        <n v="68244.7"/>
        <n v="0.12726559679426164"/>
        <n v="27818.3"/>
        <n v="22514.2"/>
        <n v="1422.1"/>
        <n v="2120.8000000000002"/>
        <n v="11040.3"/>
        <n v="64915.7"/>
        <n v="0.12105753709544112"/>
        <n v="1107.9000000000001"/>
        <n v="2.0660586783788704E-3"/>
        <n v="3078.3"/>
        <n v="5.7405437581493609E-3"/>
        <n v="3377.6000000000004"/>
        <n v="6.2986910299598093E-3"/>
        <n v="536238.4"/>
        <n v="43938.610692559312"/>
        <n v="117.02571292481316"/>
        <n v="4919.8757349699199"/>
        <n v="1067.5512800000001"/>
        <n v="8241.2085654809798"/>
        <n v="1.5"/>
        <n v="4730.09177"/>
        <n v="78.698975422559002"/>
        <n v="2015.9368401851236"/>
        <n v="65110.499571542707"/>
        <n v="0.41802903266915464"/>
        <n v="1355.21632"/>
        <n v="13.8299"/>
        <n v="163.16098102192251"/>
        <n v="1532.2072010219224"/>
        <n v="9.8372320640563518E-3"/>
        <n v="3495.64525"/>
        <n v="1853.9239299419864"/>
        <n v="146.37244134976615"/>
        <n v="5495.9416212917531"/>
        <n v="3.5285601779637854E-2"/>
        <n v="2872.3616548257878"/>
        <n v="2601.2159011200133"/>
        <n v="3051.2780334563708"/>
        <n v="8524.855589402172"/>
        <n v="5.4732142421459087E-2"/>
        <n v="1728.6187142872379"/>
        <n v="481.71185712146632"/>
        <n v="594.4540199731963"/>
        <n v="941.99091797023789"/>
        <n v="28536.177909999999"/>
        <n v="617.72620178296279"/>
        <n v="32900.679621135103"/>
        <n v="0.21123227999608185"/>
        <n v="4807.4332011167917"/>
        <n v="2331.0073391934684"/>
        <n v="6757.1062575587312"/>
        <n v="782.76133211979675"/>
        <n v="14678.308129988787"/>
        <n v="9.4239162488023553E-2"/>
        <n v="513.10402354734879"/>
        <n v="2290.7459784905923"/>
        <n v="1141.1777674244261"/>
        <n v="314.08802207832593"/>
        <n v="5513.2866700000004"/>
        <n v="2523.462670288287"/>
        <n v="2919.9761000000003"/>
        <n v="2359.2929937885901"/>
        <n v="1.26"/>
        <n v="17576.394225617572"/>
        <n v="0.11284574875475098"/>
        <n v="7.8700000000000003E-3"/>
        <n v="3070.5727700000002"/>
        <n v="1325.2888500000001"/>
        <n v="1940.7972"/>
        <n v="6336.66669"/>
        <n v="4.0683310129681315E-2"/>
        <n v="2514.10592"/>
        <n v="1.6141317800988479E-2"/>
        <n v="1086.2686100000001"/>
        <n v="6.9741718961657808E-3"/>
        <n v="155755.92718000003"/>
        <n v="98993.1"/>
        <n v="6702.6"/>
        <n v="7191.7000000000007"/>
        <n v="457.29999999999995"/>
        <n v="3310.2999999999997"/>
        <n v="10060.299999999999"/>
        <n v="2722.4"/>
        <n v="129437.70000000001"/>
        <n v="0.30440580196856037"/>
        <n v="2874.5"/>
        <n v="10834.9"/>
        <n v="4351.2"/>
        <n v="18060.599999999999"/>
        <n v="4.2474112465173443E-2"/>
        <n v="5508.2000000000007"/>
        <n v="15243.699999999999"/>
        <n v="995.4"/>
        <n v="2278.9"/>
        <n v="24026.200000000004"/>
        <n v="5.650374411208655E-2"/>
        <n v="14381.1"/>
        <n v="8090.5999999999995"/>
        <n v="296.60000000000002"/>
        <n v="2448.1"/>
        <n v="25216.400000000001"/>
        <n v="5.9302803315880961E-2"/>
        <n v="5281.3"/>
        <n v="2566.6999999999998"/>
        <n v="3272.8"/>
        <n v="1306.5999999999999"/>
        <n v="74363.8"/>
        <n v="14447.9"/>
        <n v="4277.7"/>
        <n v="105516.79999999999"/>
        <n v="0.24814969769361001"/>
        <n v="8765"/>
        <n v="7084.8"/>
        <n v="16804.7"/>
        <n v="8690.2000000000007"/>
        <n v="41344.699999999997"/>
        <n v="9.7232618940614177E-2"/>
        <n v="850.8"/>
        <n v="3123.1"/>
        <n v="10080.700000000001"/>
        <n v="9927.4"/>
        <n v="14210.7"/>
        <n v="1737.5"/>
        <n v="4313.5"/>
        <n v="5941.4"/>
        <n v="844.4"/>
        <n v="-323.5"/>
        <n v="2350.4"/>
        <n v="652.70000000000005"/>
        <n v="40"/>
        <n v="53749.100000000006"/>
        <n v="0.12640473286058349"/>
        <n v="5567.3000000000011"/>
        <n v="8007.1"/>
        <n v="1914.5"/>
        <n v="2683.3"/>
        <n v="2216.6"/>
        <n v="279.7"/>
        <n v="20668.5"/>
        <n v="4.8607255212254154E-2"/>
        <n v="715.3"/>
        <n v="1.6822105935759921E-3"/>
        <n v="3541.3"/>
        <n v="8.3282711799673725E-3"/>
        <n v="2937.7"/>
        <n v="6.908751657693544E-3"/>
        <n v="425214.3"/>
        <n v="46767.1"/>
        <n v="5659.8"/>
        <n v="11857.400000000001"/>
        <n v="5180.5999999999995"/>
        <n v="120.9"/>
        <n v="1576.9"/>
        <n v="9178.6"/>
        <n v="16997.3"/>
        <n v="97338.599999999991"/>
        <n v="0.277931377316259"/>
        <n v="7577.9"/>
        <n v="9705.6"/>
        <n v="2930.5"/>
        <n v="20214"/>
        <n v="5.7717132371647627E-2"/>
        <n v="1346.9"/>
        <n v="4308.8999999999996"/>
        <n v="24128.7"/>
        <n v="208.5"/>
        <n v="29993"/>
        <n v="8.5639158564501203E-2"/>
        <n v="5946.4"/>
        <n v="7019.2"/>
        <n v="125.39999999999999"/>
        <n v="0.6"/>
        <n v="4691.6000000000004"/>
        <n v="17783.199999999997"/>
        <n v="5.0776457326184021E-2"/>
        <n v="2019.7"/>
        <n v="8275.2000000000007"/>
        <n v="1345"/>
        <n v="1782.2"/>
        <n v="60855.7"/>
        <n v="18412"/>
        <n v="3017.5"/>
        <n v="95707.3"/>
        <n v="0.27327351850366038"/>
        <n v="1381.4000000000003"/>
        <n v="2236.8999999999996"/>
        <n v="2459.1"/>
        <n v="39.4"/>
        <n v="6208.7999999999993"/>
        <n v="12325.6"/>
        <n v="3.5193345540713364E-2"/>
        <n v="1511.4"/>
        <n v="4776.3"/>
        <n v="12992.1"/>
        <n v="2031.4"/>
        <n v="11533.400000000001"/>
        <n v="144.80000000000001"/>
        <n v="5760.8"/>
        <n v="3749"/>
        <n v="3144.8"/>
        <n v="266.89999999999998"/>
        <n v="292.7"/>
        <n v="1438.6"/>
        <n v="1554.5"/>
        <n v="49196.7"/>
        <n v="0.14047157643950908"/>
        <n v="14087.699999999999"/>
        <n v="851.1"/>
        <n v="169.5"/>
        <n v="1790.2"/>
        <n v="2607.6999999999998"/>
        <n v="19506.2"/>
        <n v="5.569614759413441E-2"/>
        <n v="291"/>
        <n v="8.3089371327542589E-4"/>
        <n v="5845.4000000000005"/>
        <n v="1.6690399008866579E-2"/>
        <n v="2024.3"/>
        <n v="5.7799936212489505E-3"/>
        <n v="350225.3"/>
        <n v="53717.9"/>
        <n v="798.2"/>
        <n v="11053.699999999999"/>
        <n v="6644"/>
        <n v="4087.8"/>
        <n v="4493.8999999999996"/>
        <n v="13789.4"/>
        <n v="94584.900000000009"/>
        <n v="0.27978764691196467"/>
        <n v="3239.4"/>
        <n v="3020.7"/>
        <n v="3001.6"/>
        <n v="9261.7000000000007"/>
        <n v="2.7396648401642791E-2"/>
        <n v="2645.3"/>
        <n v="271.10000000000002"/>
        <n v="18865.7"/>
        <n v="1735.8"/>
        <n v="23517.9"/>
        <n v="6.9567318898797734E-2"/>
        <n v="9464.4"/>
        <n v="3798.9"/>
        <n v="3844.4"/>
        <n v="4355.3999999999996"/>
        <n v="21463.1"/>
        <n v="6.3489100738449669E-2"/>
        <n v="1929.4"/>
        <n v="1403"/>
        <n v="537.80000000000007"/>
        <n v="15576.9"/>
        <n v="55264.800000000003"/>
        <n v="7268.7000000000007"/>
        <n v="2455.4"/>
        <n v="84436"/>
        <n v="0.24976660920145444"/>
        <n v="16058.9"/>
        <n v="3146.1"/>
        <n v="5709.5"/>
        <n v="3662"/>
        <n v="28576.5"/>
        <n v="8.4530952530263895E-2"/>
        <n v="968.9"/>
        <n v="2740.7999999999997"/>
        <n v="7924.0999999999995"/>
        <n v="1016"/>
        <n v="6779.7000000000007"/>
        <n v="945.7"/>
        <n v="2163.1999999999998"/>
        <n v="4052.9"/>
        <n v="311"/>
        <n v="335.1"/>
        <n v="16.5"/>
        <n v="379.3"/>
        <n v="27633.199999999997"/>
        <n v="8.1740616151708162E-2"/>
        <n v="23355.5"/>
        <n v="7713"/>
        <n v="4139"/>
        <n v="4529.3999999999996"/>
        <n v="4144.6000000000004"/>
        <n v="43881.5"/>
        <n v="0.12980403455485365"/>
        <n v="506.3"/>
        <n v="1.497664908791231E-3"/>
        <n v="2141.6999999999998"/>
        <n v="6.3352734251593502E-3"/>
        <n v="2056.7999999999997"/>
        <n v="6.0841342769144841E-3"/>
        <n v="338059.6"/>
        <n v="36464"/>
        <n v="738.40000000000009"/>
        <n v="5816.1"/>
        <n v="243.6"/>
        <n v="487.7"/>
        <n v="654.1"/>
        <n v="8543.5"/>
        <n v="15326.1"/>
        <n v="68273.5"/>
        <n v="0.27874516803875038"/>
        <n v="1916.6"/>
        <n v="6380.2000000000007"/>
        <n v="3087.4"/>
        <n v="11384.2"/>
        <n v="4.64790986544815E-2"/>
        <n v="4156.9000000000005"/>
        <n v="20034.5"/>
        <n v="3448.7"/>
        <n v="27640.1"/>
        <n v="0.11284824008008766"/>
        <n v="331.3"/>
        <n v="1898.7"/>
        <n v="94963.7"/>
        <n v="5302.3"/>
        <n v="102495.99999999999"/>
        <n v="0.41846784979969909"/>
        <n v="105.6"/>
        <n v="204.5"/>
        <n v="154"/>
        <n v="1141.7"/>
        <n v="736.5"/>
        <n v="2342.3000000000002"/>
        <n v="9.5630780185161895E-3"/>
        <n v="462.59999999999997"/>
        <n v="1843"/>
        <n v="2813.1000000000004"/>
        <n v="1327.8999999999999"/>
        <n v="6446.6"/>
        <n v="2.6320001175838478E-2"/>
        <n v="476.1"/>
        <n v="555.70000000000005"/>
        <n v="2931.6"/>
        <n v="338.3"/>
        <n v="2534.6"/>
        <n v="223.79999999999998"/>
        <n v="110.80000000000001"/>
        <n v="762.1"/>
        <n v="9.1999999999999993"/>
        <n v="13779.9"/>
        <n v="21722.1"/>
        <n v="8.8686392445891007E-2"/>
        <n v="2175.1999999999998"/>
        <n v="8.8808467343535896E-3"/>
        <n v="2451.6"/>
        <n v="1.000932505238197E-2"/>
        <n v="244931.6"/>
        <n v="1228.53"/>
        <n v="793.03300000000002"/>
        <n v="1474.9369999999999"/>
        <n v="3496.5"/>
        <n v="0.98201892868517593"/>
        <n v="36.649000000000001"/>
        <n v="1.0293153644325186E-2"/>
        <n v="27.373000000000001"/>
        <n v="7.6879176704988767E-3"/>
        <n v="3560.5219999999999"/>
        <n v="520125.39"/>
        <n v="46877.299999999996"/>
        <n v="8490.6"/>
        <n v="5868.1"/>
        <n v="70376.039999999994"/>
        <n v="651737.42999999993"/>
        <n v="0.22556585310886335"/>
        <n v="62185.5"/>
        <n v="209568.80000000002"/>
        <n v="26757.8"/>
        <n v="298512.09999999998"/>
        <n v="0.10331482189049404"/>
        <n v="156032.4"/>
        <n v="5237.7"/>
        <n v="110418.40000000001"/>
        <n v="766.6"/>
        <n v="272455.09999999998"/>
        <n v="9.4296513038020044E-2"/>
        <n v="27639.200000000001"/>
        <n v="23094.799999999999"/>
        <n v="293.7"/>
        <n v="1008867.9"/>
        <n v="3851.6000000000004"/>
        <n v="1063747.2"/>
        <n v="0.36816213649132395"/>
        <n v="11059.05"/>
        <n v="2350.8000000000002"/>
        <n v="3306.7000000000003"/>
        <n v="1884.3"/>
        <n v="163706.19999999998"/>
        <n v="16547.400000000001"/>
        <n v="10214"/>
        <n v="209068.44999999998"/>
        <n v="7.2358439321795198E-2"/>
        <n v="10390.9"/>
        <n v="60872.3"/>
        <n v="311.60000000000002"/>
        <n v="8208.9"/>
        <n v="79783.7"/>
        <n v="2.761308086092527E-2"/>
        <n v="3171.7"/>
        <n v="21932.199999999997"/>
        <n v="21862.2"/>
        <n v="3754"/>
        <n v="28608.9"/>
        <n v="20131.3"/>
        <n v="78410.899999999994"/>
        <n v="13725.1"/>
        <n v="43"/>
        <n v="4175"/>
        <n v="16245.2"/>
        <n v="27.4"/>
        <n v="212086.89999999997"/>
        <n v="7.3403122683492625E-2"/>
        <n v="15997.9"/>
        <n v="4411.7"/>
        <n v="9757"/>
        <n v="4078.7"/>
        <n v="44320.7"/>
        <n v="22.1"/>
        <n v="78588.100000000006"/>
        <n v="2.7199284565725599E-2"/>
        <n v="711.3"/>
        <n v="2.4618041550311833E-4"/>
        <n v="22654.1"/>
        <n v="7.8405676238565911E-3"/>
        <n v="2889344.3800000004"/>
        <n v="16650.7"/>
        <n v="2187.1999999999998"/>
        <n v="2840.8"/>
        <n v="125.3"/>
        <n v="2961"/>
        <n v="336.5"/>
        <n v="25101.5"/>
        <n v="0.25290113667733954"/>
        <n v="2571.5"/>
        <n v="378.70000000000005"/>
        <n v="305.60000000000002"/>
        <n v="3255.7999999999997"/>
        <n v="3.2802642104817724E-2"/>
        <n v="1184"/>
        <n v="8135.2"/>
        <n v="110.1"/>
        <n v="9429.3000000000011"/>
        <n v="9.5001521346199963E-2"/>
        <n v="5360.7"/>
        <n v="2117.1"/>
        <n v="1097.8"/>
        <n v="8575.6"/>
        <n v="8.6400373989211535E-2"/>
        <n v="2104.1000000000004"/>
        <n v="364"/>
        <n v="621.90000000000009"/>
        <n v="677.9"/>
        <n v="14118.1"/>
        <n v="3646.3"/>
        <n v="6.5"/>
        <n v="21538.800000000003"/>
        <n v="0.21700643398465758"/>
        <n v="1596.7"/>
        <n v="4734.3"/>
        <n v="224.4"/>
        <n v="1917.5"/>
        <n v="8472.9000000000015"/>
        <n v="8.5365657070431283E-2"/>
        <n v="535.30000000000007"/>
        <n v="856.2"/>
        <n v="1466.3"/>
        <n v="604.40000000000009"/>
        <n v="2868.1"/>
        <n v="14.4"/>
        <n v="6161.5"/>
        <n v="1711.7"/>
        <n v="60.6"/>
        <n v="67.099999999999994"/>
        <n v="503"/>
        <n v="14848.600000000002"/>
        <n v="0.14960172970010338"/>
        <n v="2151.9"/>
        <n v="87.5"/>
        <n v="210.5"/>
        <n v="2612.3000000000002"/>
        <n v="2179.9"/>
        <n v="7242.1"/>
        <n v="7.2965174269703448E-2"/>
        <n v="789.6"/>
        <n v="7.9553308575354992E-3"/>
        <n v="99254.200000000012"/>
        <n v="331432"/>
        <n v="2340.3000000000002"/>
        <n v="92017"/>
        <n v="7153"/>
        <n v="15361.8"/>
        <n v="100490.3"/>
        <n v="1206.1000000000001"/>
        <n v="550000.5"/>
        <n v="0.22446773646532206"/>
        <n v="308300.89999999997"/>
        <n v="185200.3"/>
        <n v="3536.4"/>
        <n v="38066.699999999997"/>
        <n v="535104.29999999993"/>
        <n v="0.21838825781769403"/>
        <n v="8490.7000000000007"/>
        <n v="22552.400000000001"/>
        <n v="4568.6000000000004"/>
        <n v="92555.4"/>
        <n v="54479.6"/>
        <n v="2543.1999999999998"/>
        <n v="185189.89999999997"/>
        <n v="7.5580217962055191E-2"/>
        <n v="89904.2"/>
        <n v="47096.5"/>
        <n v="3048.8999999999996"/>
        <n v="29957.300000000003"/>
        <n v="35270.699999999997"/>
        <n v="205277.59999999998"/>
        <n v="8.3778466054183209E-2"/>
        <n v="21179.7"/>
        <n v="23455.100000000002"/>
        <n v="10142.400000000001"/>
        <n v="2072.8000000000002"/>
        <n v="290698.2"/>
        <n v="112108.8"/>
        <n v="9371"/>
        <n v="469028"/>
        <n v="0.19142101416063634"/>
        <n v="6651.4000000000005"/>
        <n v="23610.7"/>
        <n v="650.40000000000009"/>
        <n v="16566.400000000001"/>
        <n v="47478.899999999994"/>
        <n v="1.9377220953187092E-2"/>
        <n v="5525"/>
        <n v="27930.799999999999"/>
        <n v="61201.899999999994"/>
        <n v="3357.7000000000003"/>
        <n v="37416.400000000001"/>
        <n v="25049.399999999998"/>
        <n v="96522.700000000012"/>
        <n v="10540.6"/>
        <n v="3344.5"/>
        <n v="2939.5"/>
        <n v="16044.699999999999"/>
        <n v="1586.8"/>
        <n v="291459.99999999994"/>
        <n v="0.11895146726263477"/>
        <n v="34565.300000000003"/>
        <n v="13858.6"/>
        <n v="8057.6"/>
        <n v="27379.599999999999"/>
        <n v="64391.8"/>
        <n v="614.9"/>
        <n v="148867.80000000002"/>
        <n v="6.0756341309821126E-2"/>
        <n v="237.29999999999998"/>
        <n v="9.6847537162640611E-5"/>
        <n v="17598.699999999997"/>
        <n v="7.1824304773036802E-3"/>
        <n v="2450242.9999999995"/>
        <n v="25.9"/>
        <n v="8.5501828055493647E-5"/>
        <n v="9071.6"/>
        <n v="290.8"/>
        <n v="835.4"/>
        <n v="10197.799999999999"/>
        <n v="3.3665271897463829E-2"/>
        <n v="135335.19999999998"/>
        <n v="13838.400000000001"/>
        <n v="5377.1"/>
        <n v="154550.69999999998"/>
        <n v="0.51020723464309581"/>
        <n v="2404"/>
        <n v="8640.2999999999993"/>
        <n v="11044.3"/>
        <n v="3.6459762146459018E-2"/>
        <n v="708.6"/>
        <n v="136.30000000000001"/>
        <n v="63.1"/>
        <n v="908.00000000000011"/>
        <n v="2.9975158252659555E-3"/>
        <n v="14156.900000000001"/>
        <n v="28565"/>
        <n v="38466.800000000003"/>
        <n v="5593.1"/>
        <n v="86781.8"/>
        <n v="0.28648658463112897"/>
        <n v="37.9"/>
        <n v="346.5"/>
        <n v="10100"/>
        <n v="2078.1999999999998"/>
        <n v="12562.6"/>
        <n v="4.1472017958685124E-2"/>
        <n v="350.7"/>
        <n v="1.1577409690757385E-3"/>
        <n v="24893.200000000001"/>
        <n v="8.2178150816641496E-2"/>
        <n v="1602.5"/>
        <n v="5.2902192841285172E-3"/>
        <n v="302917.5"/>
        <n v="44589.2"/>
        <n v="173.8"/>
        <n v="1577.5"/>
        <n v="4915.5"/>
        <n v="402.2"/>
        <n v="2570.8999999999996"/>
        <n v="4149.3"/>
        <n v="58378.399999999994"/>
        <n v="0.28342276105417902"/>
        <n v="310"/>
        <n v="4733.2"/>
        <n v="521.9"/>
        <n v="5565.1"/>
        <n v="2.7018143826185916E-2"/>
        <n v="1766.1000000000001"/>
        <n v="468"/>
        <n v="8748"/>
        <n v="266.3"/>
        <n v="11248.399999999998"/>
        <n v="5.4610139802423956E-2"/>
        <n v="2696"/>
        <n v="3531.4"/>
        <n v="243.3"/>
        <n v="6470.7"/>
        <n v="3.1414764021509257E-2"/>
        <n v="1397.1"/>
        <n v="4872.7"/>
        <n v="548.29999999999995"/>
        <n v="849.5"/>
        <n v="46509.600000000006"/>
        <n v="6154.9"/>
        <n v="1330.5"/>
        <n v="61662.600000000006"/>
        <n v="0.29936730615740448"/>
        <n v="3936.3999999999996"/>
        <n v="5561.3"/>
        <n v="3628.1"/>
        <n v="2263.6999999999998"/>
        <n v="15389.5"/>
        <n v="7.4714870247271054E-2"/>
        <n v="507.8"/>
        <n v="4612.3"/>
        <n v="4827.8"/>
        <n v="662.8"/>
        <n v="6275.9"/>
        <n v="953.2"/>
        <n v="571.4"/>
        <n v="1862.6"/>
        <n v="250"/>
        <n v="262"/>
        <n v="20785.800000000003"/>
        <n v="0.10091350271196119"/>
        <n v="8567.9"/>
        <n v="8030.4"/>
        <n v="2416.6"/>
        <n v="2123.8000000000002"/>
        <n v="1049.3"/>
        <n v="22187.999999999996"/>
        <n v="0.10772107872552387"/>
        <n v="31.4"/>
        <n v="1.5244464899862313E-4"/>
        <n v="2986.7"/>
        <n v="1.4500204877840374E-2"/>
        <n v="1269.8"/>
        <n v="6.1647839267022827E-3"/>
        <n v="20597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1">
  <r>
    <n v="1"/>
    <x v="0"/>
    <x v="0"/>
    <x v="0"/>
    <n v="1977.6999999999996"/>
    <x v="0"/>
  </r>
  <r>
    <n v="2"/>
    <x v="0"/>
    <x v="1"/>
    <x v="1"/>
    <n v="29.000000000000004"/>
    <x v="1"/>
  </r>
  <r>
    <n v="3"/>
    <x v="0"/>
    <x v="2"/>
    <x v="2"/>
    <n v="41.3"/>
    <x v="2"/>
  </r>
  <r>
    <n v="4"/>
    <x v="0"/>
    <x v="3"/>
    <x v="3"/>
    <n v="7.8"/>
    <x v="3"/>
  </r>
  <r>
    <n v="5"/>
    <x v="0"/>
    <x v="4"/>
    <x v="4"/>
    <n v="67"/>
    <x v="4"/>
  </r>
  <r>
    <n v="6"/>
    <x v="0"/>
    <x v="5"/>
    <x v="1"/>
    <n v="0"/>
    <x v="5"/>
  </r>
  <r>
    <n v="7"/>
    <x v="0"/>
    <x v="6"/>
    <x v="5"/>
    <n v="57.600000000000044"/>
    <x v="6"/>
  </r>
  <r>
    <n v="8"/>
    <x v="0"/>
    <x v="7"/>
    <x v="6"/>
    <n v="36.400000000000006"/>
    <x v="7"/>
  </r>
  <r>
    <n v="9"/>
    <x v="0"/>
    <x v="8"/>
    <x v="7"/>
    <n v="1.5"/>
    <x v="8"/>
  </r>
  <r>
    <n v="10"/>
    <x v="0"/>
    <x v="9"/>
    <x v="8"/>
    <n v="2218.2999999999997"/>
    <x v="9"/>
  </r>
  <r>
    <n v="11"/>
    <x v="0"/>
    <x v="10"/>
    <x v="9"/>
    <n v="8.4474807596373158E-2"/>
    <x v="10"/>
  </r>
  <r>
    <n v="12"/>
    <x v="0"/>
    <x v="11"/>
    <x v="1"/>
    <n v="8.1999999999999993"/>
    <x v="11"/>
  </r>
  <r>
    <n v="13"/>
    <x v="0"/>
    <x v="12"/>
    <x v="10"/>
    <n v="350.09999999999997"/>
    <x v="12"/>
  </r>
  <r>
    <n v="14"/>
    <x v="0"/>
    <x v="13"/>
    <x v="1"/>
    <n v="0"/>
    <x v="5"/>
  </r>
  <r>
    <n v="15"/>
    <x v="0"/>
    <x v="14"/>
    <x v="11"/>
    <n v="348.3"/>
    <x v="13"/>
  </r>
  <r>
    <n v="16"/>
    <x v="0"/>
    <x v="15"/>
    <x v="12"/>
    <n v="706.59999999999991"/>
    <x v="14"/>
  </r>
  <r>
    <n v="17"/>
    <x v="0"/>
    <x v="10"/>
    <x v="13"/>
    <n v="2.6907947098046826E-2"/>
    <x v="15"/>
  </r>
  <r>
    <n v="18"/>
    <x v="0"/>
    <x v="16"/>
    <x v="1"/>
    <n v="0"/>
    <x v="5"/>
  </r>
  <r>
    <n v="19"/>
    <x v="0"/>
    <x v="17"/>
    <x v="14"/>
    <n v="1671.400000000001"/>
    <x v="16"/>
  </r>
  <r>
    <n v="20"/>
    <x v="0"/>
    <x v="18"/>
    <x v="1"/>
    <n v="0"/>
    <x v="5"/>
  </r>
  <r>
    <n v="21"/>
    <x v="0"/>
    <x v="19"/>
    <x v="15"/>
    <n v="316.40000000000009"/>
    <x v="17"/>
  </r>
  <r>
    <n v="22"/>
    <x v="0"/>
    <x v="20"/>
    <x v="1"/>
    <n v="0"/>
    <x v="5"/>
  </r>
  <r>
    <n v="23"/>
    <x v="0"/>
    <x v="21"/>
    <x v="1"/>
    <n v="0"/>
    <x v="5"/>
  </r>
  <r>
    <n v="24"/>
    <x v="0"/>
    <x v="22"/>
    <x v="16"/>
    <n v="1987.8000000000011"/>
    <x v="18"/>
  </r>
  <r>
    <n v="25"/>
    <x v="0"/>
    <x v="10"/>
    <x v="17"/>
    <n v="7.5697165640387087E-2"/>
    <x v="19"/>
  </r>
  <r>
    <n v="26"/>
    <x v="0"/>
    <x v="23"/>
    <x v="18"/>
    <n v="50.6"/>
    <x v="20"/>
  </r>
  <r>
    <n v="27"/>
    <x v="0"/>
    <x v="24"/>
    <x v="19"/>
    <n v="154.99999999999997"/>
    <x v="21"/>
  </r>
  <r>
    <n v="28"/>
    <x v="0"/>
    <x v="25"/>
    <x v="1"/>
    <n v="0"/>
    <x v="5"/>
  </r>
  <r>
    <n v="29"/>
    <x v="0"/>
    <x v="26"/>
    <x v="1"/>
    <n v="0"/>
    <x v="5"/>
  </r>
  <r>
    <n v="30"/>
    <x v="0"/>
    <x v="27"/>
    <x v="1"/>
    <n v="79"/>
    <x v="22"/>
  </r>
  <r>
    <n v="31"/>
    <x v="0"/>
    <x v="28"/>
    <x v="20"/>
    <n v="284.59999999999997"/>
    <x v="23"/>
  </r>
  <r>
    <n v="32"/>
    <x v="0"/>
    <x v="10"/>
    <x v="21"/>
    <n v="1.0837817356501736E-2"/>
    <x v="24"/>
  </r>
  <r>
    <n v="33"/>
    <x v="0"/>
    <x v="29"/>
    <x v="22"/>
    <n v="314.8"/>
    <x v="25"/>
  </r>
  <r>
    <n v="34"/>
    <x v="0"/>
    <x v="30"/>
    <x v="23"/>
    <n v="369.9"/>
    <x v="26"/>
  </r>
  <r>
    <n v="35"/>
    <x v="0"/>
    <x v="31"/>
    <x v="24"/>
    <n v="4.5"/>
    <x v="27"/>
  </r>
  <r>
    <n v="36"/>
    <x v="0"/>
    <x v="32"/>
    <x v="25"/>
    <n v="20.299999999999997"/>
    <x v="28"/>
  </r>
  <r>
    <n v="37"/>
    <x v="0"/>
    <x v="33"/>
    <x v="26"/>
    <n v="8882.2999999999993"/>
    <x v="29"/>
  </r>
  <r>
    <n v="38"/>
    <x v="0"/>
    <x v="34"/>
    <x v="27"/>
    <n v="4043"/>
    <x v="30"/>
  </r>
  <r>
    <n v="39"/>
    <x v="0"/>
    <x v="35"/>
    <x v="28"/>
    <n v="2171.8000000000006"/>
    <x v="31"/>
  </r>
  <r>
    <n v="40"/>
    <x v="0"/>
    <x v="36"/>
    <x v="29"/>
    <n v="15806.6"/>
    <x v="32"/>
  </r>
  <r>
    <n v="41"/>
    <x v="0"/>
    <x v="10"/>
    <x v="30"/>
    <n v="0.60192917718650873"/>
    <x v="33"/>
  </r>
  <r>
    <n v="42"/>
    <x v="0"/>
    <x v="37"/>
    <x v="31"/>
    <n v="56.099999999999987"/>
    <x v="34"/>
  </r>
  <r>
    <n v="43"/>
    <x v="0"/>
    <x v="38"/>
    <x v="32"/>
    <n v="159.5"/>
    <x v="35"/>
  </r>
  <r>
    <n v="44"/>
    <x v="0"/>
    <x v="39"/>
    <x v="33"/>
    <n v="77.700000000000017"/>
    <x v="36"/>
  </r>
  <r>
    <n v="45"/>
    <x v="0"/>
    <x v="40"/>
    <x v="1"/>
    <n v="0"/>
    <x v="5"/>
  </r>
  <r>
    <n v="46"/>
    <x v="0"/>
    <x v="41"/>
    <x v="34"/>
    <n v="20.9"/>
    <x v="37"/>
  </r>
  <r>
    <n v="47"/>
    <x v="0"/>
    <x v="42"/>
    <x v="35"/>
    <n v="314.2"/>
    <x v="38"/>
  </r>
  <r>
    <n v="48"/>
    <x v="0"/>
    <x v="10"/>
    <x v="36"/>
    <n v="1.1965011290979781E-2"/>
    <x v="39"/>
  </r>
  <r>
    <n v="49"/>
    <x v="0"/>
    <x v="43"/>
    <x v="37"/>
    <n v="2.7"/>
    <x v="40"/>
  </r>
  <r>
    <n v="50"/>
    <x v="0"/>
    <x v="44"/>
    <x v="38"/>
    <n v="264.2000000000001"/>
    <x v="41"/>
  </r>
  <r>
    <n v="51"/>
    <x v="0"/>
    <x v="45"/>
    <x v="39"/>
    <n v="375.79999999999995"/>
    <x v="42"/>
  </r>
  <r>
    <n v="52"/>
    <x v="0"/>
    <x v="46"/>
    <x v="40"/>
    <n v="256.09999999999997"/>
    <x v="43"/>
  </r>
  <r>
    <n v="53"/>
    <x v="0"/>
    <x v="47"/>
    <x v="41"/>
    <n v="402.5"/>
    <x v="44"/>
  </r>
  <r>
    <n v="54"/>
    <x v="0"/>
    <x v="48"/>
    <x v="1"/>
    <n v="0"/>
    <x v="5"/>
  </r>
  <r>
    <n v="55"/>
    <x v="0"/>
    <x v="49"/>
    <x v="42"/>
    <n v="18"/>
    <x v="45"/>
  </r>
  <r>
    <n v="56"/>
    <x v="0"/>
    <x v="50"/>
    <x v="43"/>
    <n v="0"/>
    <x v="46"/>
  </r>
  <r>
    <n v="57"/>
    <x v="0"/>
    <x v="51"/>
    <x v="44"/>
    <n v="40.799999999999997"/>
    <x v="47"/>
  </r>
  <r>
    <n v="58"/>
    <x v="0"/>
    <x v="52"/>
    <x v="1"/>
    <n v="0"/>
    <x v="5"/>
  </r>
  <r>
    <n v="59"/>
    <x v="0"/>
    <x v="53"/>
    <x v="45"/>
    <n v="1.1000000000000001"/>
    <x v="48"/>
  </r>
  <r>
    <n v="60"/>
    <x v="0"/>
    <x v="54"/>
    <x v="46"/>
    <n v="0"/>
    <x v="49"/>
  </r>
  <r>
    <n v="61"/>
    <x v="0"/>
    <x v="55"/>
    <x v="47"/>
    <n v="0"/>
    <x v="50"/>
  </r>
  <r>
    <n v="62"/>
    <x v="0"/>
    <x v="56"/>
    <x v="48"/>
    <n v="1361.1999999999998"/>
    <x v="51"/>
  </r>
  <r>
    <n v="63"/>
    <x v="0"/>
    <x v="10"/>
    <x v="49"/>
    <n v="5.1835688635524117E-2"/>
    <x v="52"/>
  </r>
  <r>
    <n v="64"/>
    <x v="0"/>
    <x v="57"/>
    <x v="1"/>
    <n v="661.4"/>
    <x v="53"/>
  </r>
  <r>
    <n v="65"/>
    <x v="0"/>
    <x v="58"/>
    <x v="50"/>
    <n v="376.9"/>
    <x v="54"/>
  </r>
  <r>
    <n v="66"/>
    <x v="0"/>
    <x v="59"/>
    <x v="1"/>
    <n v="0"/>
    <x v="5"/>
  </r>
  <r>
    <n v="67"/>
    <x v="0"/>
    <x v="60"/>
    <x v="1"/>
    <n v="1607.2"/>
    <x v="55"/>
  </r>
  <r>
    <n v="68"/>
    <x v="0"/>
    <x v="61"/>
    <x v="51"/>
    <n v="304.79999999999984"/>
    <x v="56"/>
  </r>
  <r>
    <n v="69"/>
    <x v="0"/>
    <x v="62"/>
    <x v="1"/>
    <n v="115.90000000000002"/>
    <x v="57"/>
  </r>
  <r>
    <n v="70"/>
    <x v="0"/>
    <x v="63"/>
    <x v="52"/>
    <n v="3066.2"/>
    <x v="58"/>
  </r>
  <r>
    <n v="71"/>
    <x v="0"/>
    <x v="10"/>
    <x v="53"/>
    <n v="0.11676358249650606"/>
    <x v="59"/>
  </r>
  <r>
    <n v="72"/>
    <x v="0"/>
    <x v="64"/>
    <x v="1"/>
    <n v="0"/>
    <x v="5"/>
  </r>
  <r>
    <n v="73"/>
    <x v="0"/>
    <x v="65"/>
    <x v="1"/>
    <n v="0"/>
    <x v="5"/>
  </r>
  <r>
    <n v="74"/>
    <x v="0"/>
    <x v="66"/>
    <x v="1"/>
    <n v="0"/>
    <x v="5"/>
  </r>
  <r>
    <n v="75"/>
    <x v="0"/>
    <x v="10"/>
    <x v="1"/>
    <n v="0"/>
    <x v="5"/>
  </r>
  <r>
    <n v="76"/>
    <x v="0"/>
    <x v="67"/>
    <x v="54"/>
    <n v="412.60000000000008"/>
    <x v="60"/>
  </r>
  <r>
    <n v="77"/>
    <x v="0"/>
    <x v="10"/>
    <x v="55"/>
    <n v="1.5712169505595987E-2"/>
    <x v="61"/>
  </r>
  <r>
    <n v="78"/>
    <x v="0"/>
    <x v="68"/>
    <x v="56"/>
    <n v="101.79999999999994"/>
    <x v="62"/>
  </r>
  <r>
    <n v="79"/>
    <x v="0"/>
    <x v="10"/>
    <x v="57"/>
    <n v="3.8766331935765155E-3"/>
    <x v="63"/>
  </r>
  <r>
    <n v="80"/>
    <x v="0"/>
    <x v="69"/>
    <x v="58"/>
    <n v="26259.9"/>
    <x v="64"/>
  </r>
  <r>
    <n v="81"/>
    <x v="1"/>
    <x v="0"/>
    <x v="59"/>
    <n v="854.65556000000004"/>
    <x v="65"/>
  </r>
  <r>
    <n v="82"/>
    <x v="1"/>
    <x v="1"/>
    <x v="60"/>
    <n v="4.4355000000000002"/>
    <x v="66"/>
  </r>
  <r>
    <n v="83"/>
    <x v="1"/>
    <x v="2"/>
    <x v="61"/>
    <n v="0"/>
    <x v="67"/>
  </r>
  <r>
    <n v="84"/>
    <x v="1"/>
    <x v="3"/>
    <x v="1"/>
    <n v="32.696919999999999"/>
    <x v="68"/>
  </r>
  <r>
    <n v="85"/>
    <x v="1"/>
    <x v="4"/>
    <x v="62"/>
    <n v="244.81053"/>
    <x v="69"/>
  </r>
  <r>
    <n v="86"/>
    <x v="1"/>
    <x v="5"/>
    <x v="63"/>
    <n v="0"/>
    <x v="70"/>
  </r>
  <r>
    <n v="87"/>
    <x v="1"/>
    <x v="6"/>
    <x v="64"/>
    <n v="491.64132999999998"/>
    <x v="71"/>
  </r>
  <r>
    <n v="88"/>
    <x v="1"/>
    <x v="7"/>
    <x v="65"/>
    <n v="1372.5131699999999"/>
    <x v="72"/>
  </r>
  <r>
    <n v="89"/>
    <x v="1"/>
    <x v="8"/>
    <x v="66"/>
    <n v="1803.7973500000001"/>
    <x v="73"/>
  </r>
  <r>
    <n v="90"/>
    <x v="1"/>
    <x v="9"/>
    <x v="67"/>
    <n v="4804.5503600000002"/>
    <x v="74"/>
  </r>
  <r>
    <n v="91"/>
    <x v="1"/>
    <x v="10"/>
    <x v="68"/>
    <n v="6.444541795001317E-2"/>
    <x v="75"/>
  </r>
  <r>
    <n v="92"/>
    <x v="1"/>
    <x v="11"/>
    <x v="1"/>
    <n v="0"/>
    <x v="5"/>
  </r>
  <r>
    <n v="93"/>
    <x v="1"/>
    <x v="12"/>
    <x v="69"/>
    <n v="427.33521000000002"/>
    <x v="76"/>
  </r>
  <r>
    <n v="94"/>
    <x v="1"/>
    <x v="13"/>
    <x v="1"/>
    <n v="0"/>
    <x v="5"/>
  </r>
  <r>
    <n v="95"/>
    <x v="1"/>
    <x v="14"/>
    <x v="70"/>
    <n v="27.463789999999999"/>
    <x v="77"/>
  </r>
  <r>
    <n v="96"/>
    <x v="1"/>
    <x v="15"/>
    <x v="71"/>
    <n v="454.79900000000004"/>
    <x v="78"/>
  </r>
  <r>
    <n v="97"/>
    <x v="1"/>
    <x v="10"/>
    <x v="72"/>
    <n v="6.1004067898349683E-3"/>
    <x v="79"/>
  </r>
  <r>
    <n v="98"/>
    <x v="1"/>
    <x v="16"/>
    <x v="1"/>
    <n v="0"/>
    <x v="5"/>
  </r>
  <r>
    <n v="99"/>
    <x v="1"/>
    <x v="17"/>
    <x v="1"/>
    <n v="595.65763000000004"/>
    <x v="80"/>
  </r>
  <r>
    <n v="100"/>
    <x v="1"/>
    <x v="18"/>
    <x v="1"/>
    <n v="1465.71433"/>
    <x v="81"/>
  </r>
  <r>
    <n v="101"/>
    <x v="1"/>
    <x v="19"/>
    <x v="73"/>
    <n v="1051.72478"/>
    <x v="82"/>
  </r>
  <r>
    <n v="102"/>
    <x v="1"/>
    <x v="20"/>
    <x v="1"/>
    <n v="0"/>
    <x v="5"/>
  </r>
  <r>
    <n v="103"/>
    <x v="1"/>
    <x v="21"/>
    <x v="74"/>
    <n v="1035.2412999999999"/>
    <x v="83"/>
  </r>
  <r>
    <n v="104"/>
    <x v="1"/>
    <x v="22"/>
    <x v="75"/>
    <n v="4148.3380399999996"/>
    <x v="84"/>
  </r>
  <r>
    <n v="105"/>
    <x v="1"/>
    <x v="10"/>
    <x v="76"/>
    <n v="5.564337112822737E-2"/>
    <x v="85"/>
  </r>
  <r>
    <n v="106"/>
    <x v="1"/>
    <x v="23"/>
    <x v="77"/>
    <n v="478.64866000000001"/>
    <x v="86"/>
  </r>
  <r>
    <n v="107"/>
    <x v="1"/>
    <x v="24"/>
    <x v="78"/>
    <n v="130.44977"/>
    <x v="87"/>
  </r>
  <r>
    <n v="108"/>
    <x v="1"/>
    <x v="25"/>
    <x v="79"/>
    <n v="111.37511000000001"/>
    <x v="88"/>
  </r>
  <r>
    <n v="109"/>
    <x v="1"/>
    <x v="26"/>
    <x v="1"/>
    <n v="0"/>
    <x v="5"/>
  </r>
  <r>
    <n v="110"/>
    <x v="1"/>
    <x v="27"/>
    <x v="80"/>
    <n v="3.5137499999999999"/>
    <x v="89"/>
  </r>
  <r>
    <n v="111"/>
    <x v="1"/>
    <x v="28"/>
    <x v="81"/>
    <n v="723.98728999999992"/>
    <x v="90"/>
  </r>
  <r>
    <n v="112"/>
    <x v="1"/>
    <x v="10"/>
    <x v="82"/>
    <n v="9.7111404811141121E-3"/>
    <x v="91"/>
  </r>
  <r>
    <n v="113"/>
    <x v="1"/>
    <x v="29"/>
    <x v="83"/>
    <n v="623.79340999999999"/>
    <x v="92"/>
  </r>
  <r>
    <n v="114"/>
    <x v="1"/>
    <x v="30"/>
    <x v="84"/>
    <n v="1621.20451"/>
    <x v="93"/>
  </r>
  <r>
    <n v="115"/>
    <x v="1"/>
    <x v="31"/>
    <x v="85"/>
    <n v="79.005409999999998"/>
    <x v="94"/>
  </r>
  <r>
    <n v="116"/>
    <x v="1"/>
    <x v="32"/>
    <x v="86"/>
    <n v="863.02646000000004"/>
    <x v="95"/>
  </r>
  <r>
    <n v="117"/>
    <x v="1"/>
    <x v="33"/>
    <x v="87"/>
    <n v="21895.88435"/>
    <x v="96"/>
  </r>
  <r>
    <n v="118"/>
    <x v="1"/>
    <x v="34"/>
    <x v="88"/>
    <n v="5400.8806800000002"/>
    <x v="97"/>
  </r>
  <r>
    <n v="119"/>
    <x v="1"/>
    <x v="35"/>
    <x v="89"/>
    <n v="238.22130999999999"/>
    <x v="98"/>
  </r>
  <r>
    <n v="120"/>
    <x v="1"/>
    <x v="36"/>
    <x v="90"/>
    <n v="30722.016130000004"/>
    <x v="99"/>
  </r>
  <r>
    <n v="121"/>
    <x v="1"/>
    <x v="10"/>
    <x v="91"/>
    <n v="0.41208708857510989"/>
    <x v="100"/>
  </r>
  <r>
    <n v="122"/>
    <x v="1"/>
    <x v="37"/>
    <x v="92"/>
    <n v="174.33758"/>
    <x v="101"/>
  </r>
  <r>
    <n v="123"/>
    <x v="1"/>
    <x v="38"/>
    <x v="93"/>
    <n v="2101.7183199999999"/>
    <x v="102"/>
  </r>
  <r>
    <n v="124"/>
    <x v="1"/>
    <x v="39"/>
    <x v="94"/>
    <n v="104.33951"/>
    <x v="103"/>
  </r>
  <r>
    <n v="125"/>
    <x v="1"/>
    <x v="40"/>
    <x v="1"/>
    <n v="15.18876"/>
    <x v="104"/>
  </r>
  <r>
    <n v="126"/>
    <x v="1"/>
    <x v="41"/>
    <x v="95"/>
    <n v="174.12822"/>
    <x v="105"/>
  </r>
  <r>
    <n v="127"/>
    <x v="1"/>
    <x v="42"/>
    <x v="96"/>
    <n v="2569.7123899999997"/>
    <x v="106"/>
  </r>
  <r>
    <n v="128"/>
    <x v="1"/>
    <x v="10"/>
    <x v="97"/>
    <n v="3.4468613413571797E-2"/>
    <x v="107"/>
  </r>
  <r>
    <n v="129"/>
    <x v="1"/>
    <x v="43"/>
    <x v="98"/>
    <n v="1.2985"/>
    <x v="108"/>
  </r>
  <r>
    <n v="130"/>
    <x v="1"/>
    <x v="44"/>
    <x v="99"/>
    <n v="3947.73038"/>
    <x v="109"/>
  </r>
  <r>
    <n v="131"/>
    <x v="1"/>
    <x v="45"/>
    <x v="100"/>
    <n v="3378.84238"/>
    <x v="110"/>
  </r>
  <r>
    <n v="132"/>
    <x v="1"/>
    <x v="46"/>
    <x v="101"/>
    <n v="239.38905"/>
    <x v="111"/>
  </r>
  <r>
    <n v="133"/>
    <x v="1"/>
    <x v="47"/>
    <x v="102"/>
    <n v="5869.9294"/>
    <x v="112"/>
  </r>
  <r>
    <n v="134"/>
    <x v="1"/>
    <x v="48"/>
    <x v="1"/>
    <n v="0"/>
    <x v="5"/>
  </r>
  <r>
    <n v="135"/>
    <x v="1"/>
    <x v="49"/>
    <x v="103"/>
    <n v="0"/>
    <x v="113"/>
  </r>
  <r>
    <n v="136"/>
    <x v="1"/>
    <x v="50"/>
    <x v="104"/>
    <n v="2769.5691900000002"/>
    <x v="114"/>
  </r>
  <r>
    <n v="137"/>
    <x v="1"/>
    <x v="51"/>
    <x v="105"/>
    <n v="718.84726000000001"/>
    <x v="115"/>
  </r>
  <r>
    <n v="138"/>
    <x v="1"/>
    <x v="52"/>
    <x v="106"/>
    <n v="196.30246"/>
    <x v="116"/>
  </r>
  <r>
    <n v="139"/>
    <x v="1"/>
    <x v="53"/>
    <x v="107"/>
    <n v="67.390749999999997"/>
    <x v="117"/>
  </r>
  <r>
    <n v="140"/>
    <x v="1"/>
    <x v="54"/>
    <x v="108"/>
    <n v="0"/>
    <x v="118"/>
  </r>
  <r>
    <n v="141"/>
    <x v="1"/>
    <x v="55"/>
    <x v="109"/>
    <n v="2.45994"/>
    <x v="119"/>
  </r>
  <r>
    <n v="142"/>
    <x v="1"/>
    <x v="56"/>
    <x v="110"/>
    <n v="17191.759309999998"/>
    <x v="120"/>
  </r>
  <r>
    <n v="143"/>
    <x v="1"/>
    <x v="10"/>
    <x v="111"/>
    <n v="0.23060016671965528"/>
    <x v="121"/>
  </r>
  <r>
    <n v="144"/>
    <x v="1"/>
    <x v="57"/>
    <x v="1"/>
    <n v="3835.38472"/>
    <x v="122"/>
  </r>
  <r>
    <n v="145"/>
    <x v="1"/>
    <x v="58"/>
    <x v="1"/>
    <n v="3745.9802599999998"/>
    <x v="123"/>
  </r>
  <r>
    <n v="146"/>
    <x v="1"/>
    <x v="59"/>
    <x v="1"/>
    <n v="4405.7759900000001"/>
    <x v="124"/>
  </r>
  <r>
    <n v="147"/>
    <x v="1"/>
    <x v="60"/>
    <x v="1"/>
    <n v="609.58155999999997"/>
    <x v="125"/>
  </r>
  <r>
    <n v="148"/>
    <x v="1"/>
    <x v="61"/>
    <x v="1"/>
    <n v="633.86048000000005"/>
    <x v="126"/>
  </r>
  <r>
    <n v="149"/>
    <x v="1"/>
    <x v="62"/>
    <x v="1"/>
    <n v="0"/>
    <x v="5"/>
  </r>
  <r>
    <n v="150"/>
    <x v="1"/>
    <x v="63"/>
    <x v="1"/>
    <n v="13230.58301"/>
    <x v="127"/>
  </r>
  <r>
    <n v="151"/>
    <x v="1"/>
    <x v="10"/>
    <x v="1"/>
    <n v="0.17746727329584974"/>
    <x v="128"/>
  </r>
  <r>
    <n v="152"/>
    <x v="1"/>
    <x v="64"/>
    <x v="1"/>
    <n v="0"/>
    <x v="5"/>
  </r>
  <r>
    <n v="153"/>
    <x v="1"/>
    <x v="65"/>
    <x v="1"/>
    <n v="0"/>
    <x v="5"/>
  </r>
  <r>
    <n v="154"/>
    <x v="1"/>
    <x v="66"/>
    <x v="1"/>
    <n v="0"/>
    <x v="5"/>
  </r>
  <r>
    <n v="155"/>
    <x v="1"/>
    <x v="10"/>
    <x v="1"/>
    <n v="0"/>
    <x v="5"/>
  </r>
  <r>
    <n v="156"/>
    <x v="1"/>
    <x v="67"/>
    <x v="112"/>
    <n v="671.02463999999998"/>
    <x v="129"/>
  </r>
  <r>
    <n v="157"/>
    <x v="1"/>
    <x v="10"/>
    <x v="113"/>
    <n v="9.0007305864845018E-3"/>
    <x v="130"/>
  </r>
  <r>
    <n v="158"/>
    <x v="1"/>
    <x v="68"/>
    <x v="114"/>
    <n v="35.471290000000003"/>
    <x v="131"/>
  </r>
  <r>
    <n v="159"/>
    <x v="1"/>
    <x v="10"/>
    <x v="115"/>
    <n v="4.7579106013910587E-4"/>
    <x v="132"/>
  </r>
  <r>
    <n v="160"/>
    <x v="1"/>
    <x v="69"/>
    <x v="116"/>
    <n v="74552.241460000005"/>
    <x v="133"/>
  </r>
  <r>
    <n v="161"/>
    <x v="2"/>
    <x v="0"/>
    <x v="117"/>
    <n v="2472.5039900000002"/>
    <x v="134"/>
  </r>
  <r>
    <n v="162"/>
    <x v="2"/>
    <x v="1"/>
    <x v="118"/>
    <n v="0.95499999999999996"/>
    <x v="135"/>
  </r>
  <r>
    <n v="163"/>
    <x v="2"/>
    <x v="2"/>
    <x v="1"/>
    <n v="62.486309999999996"/>
    <x v="136"/>
  </r>
  <r>
    <n v="164"/>
    <x v="2"/>
    <x v="3"/>
    <x v="1"/>
    <n v="0"/>
    <x v="5"/>
  </r>
  <r>
    <n v="165"/>
    <x v="2"/>
    <x v="4"/>
    <x v="119"/>
    <n v="107.09048999999999"/>
    <x v="137"/>
  </r>
  <r>
    <n v="166"/>
    <x v="2"/>
    <x v="5"/>
    <x v="120"/>
    <n v="562.68556999999998"/>
    <x v="138"/>
  </r>
  <r>
    <n v="167"/>
    <x v="2"/>
    <x v="6"/>
    <x v="1"/>
    <n v="506.25435999999996"/>
    <x v="139"/>
  </r>
  <r>
    <n v="168"/>
    <x v="2"/>
    <x v="7"/>
    <x v="1"/>
    <n v="49.484729999999999"/>
    <x v="140"/>
  </r>
  <r>
    <n v="169"/>
    <x v="2"/>
    <x v="8"/>
    <x v="121"/>
    <n v="760.30035999999984"/>
    <x v="141"/>
  </r>
  <r>
    <n v="170"/>
    <x v="2"/>
    <x v="9"/>
    <x v="122"/>
    <n v="4521.7608099999998"/>
    <x v="142"/>
  </r>
  <r>
    <n v="171"/>
    <x v="2"/>
    <x v="10"/>
    <x v="123"/>
    <n v="9.1346957361293918E-2"/>
    <x v="143"/>
  </r>
  <r>
    <n v="172"/>
    <x v="2"/>
    <x v="11"/>
    <x v="1"/>
    <n v="479.88264000000009"/>
    <x v="144"/>
  </r>
  <r>
    <n v="173"/>
    <x v="2"/>
    <x v="12"/>
    <x v="124"/>
    <n v="46.294310000000003"/>
    <x v="145"/>
  </r>
  <r>
    <n v="174"/>
    <x v="2"/>
    <x v="13"/>
    <x v="1"/>
    <n v="0"/>
    <x v="5"/>
  </r>
  <r>
    <n v="175"/>
    <x v="2"/>
    <x v="14"/>
    <x v="125"/>
    <n v="37.852359999999983"/>
    <x v="146"/>
  </r>
  <r>
    <n v="176"/>
    <x v="2"/>
    <x v="15"/>
    <x v="126"/>
    <n v="564.02931000000012"/>
    <x v="147"/>
  </r>
  <r>
    <n v="177"/>
    <x v="2"/>
    <x v="10"/>
    <x v="127"/>
    <n v="1.1394313741042408E-2"/>
    <x v="148"/>
  </r>
  <r>
    <n v="178"/>
    <x v="2"/>
    <x v="16"/>
    <x v="1"/>
    <n v="73.591560000000001"/>
    <x v="149"/>
  </r>
  <r>
    <n v="179"/>
    <x v="2"/>
    <x v="17"/>
    <x v="1"/>
    <n v="3063.6110099999996"/>
    <x v="150"/>
  </r>
  <r>
    <n v="180"/>
    <x v="2"/>
    <x v="18"/>
    <x v="1"/>
    <n v="0"/>
    <x v="5"/>
  </r>
  <r>
    <n v="181"/>
    <x v="2"/>
    <x v="19"/>
    <x v="128"/>
    <n v="251.02432000000002"/>
    <x v="151"/>
  </r>
  <r>
    <n v="182"/>
    <x v="2"/>
    <x v="20"/>
    <x v="1"/>
    <n v="219.48706000000001"/>
    <x v="152"/>
  </r>
  <r>
    <n v="183"/>
    <x v="2"/>
    <x v="21"/>
    <x v="1"/>
    <n v="104.44819"/>
    <x v="153"/>
  </r>
  <r>
    <n v="184"/>
    <x v="2"/>
    <x v="22"/>
    <x v="128"/>
    <n v="3712.1621399999995"/>
    <x v="154"/>
  </r>
  <r>
    <n v="185"/>
    <x v="2"/>
    <x v="10"/>
    <x v="129"/>
    <n v="7.4991741263905898E-2"/>
    <x v="155"/>
  </r>
  <r>
    <n v="186"/>
    <x v="2"/>
    <x v="23"/>
    <x v="130"/>
    <n v="0"/>
    <x v="156"/>
  </r>
  <r>
    <n v="187"/>
    <x v="2"/>
    <x v="24"/>
    <x v="131"/>
    <n v="0"/>
    <x v="157"/>
  </r>
  <r>
    <n v="188"/>
    <x v="2"/>
    <x v="25"/>
    <x v="1"/>
    <n v="0"/>
    <x v="5"/>
  </r>
  <r>
    <n v="189"/>
    <x v="2"/>
    <x v="26"/>
    <x v="1"/>
    <n v="0"/>
    <x v="5"/>
  </r>
  <r>
    <n v="190"/>
    <x v="2"/>
    <x v="27"/>
    <x v="132"/>
    <n v="0"/>
    <x v="158"/>
  </r>
  <r>
    <n v="191"/>
    <x v="2"/>
    <x v="28"/>
    <x v="133"/>
    <n v="0"/>
    <x v="159"/>
  </r>
  <r>
    <n v="192"/>
    <x v="2"/>
    <x v="10"/>
    <x v="134"/>
    <n v="0"/>
    <x v="160"/>
  </r>
  <r>
    <n v="193"/>
    <x v="2"/>
    <x v="29"/>
    <x v="1"/>
    <n v="930.54674999999952"/>
    <x v="161"/>
  </r>
  <r>
    <n v="194"/>
    <x v="2"/>
    <x v="30"/>
    <x v="1"/>
    <n v="890.82078999999999"/>
    <x v="162"/>
  </r>
  <r>
    <n v="195"/>
    <x v="2"/>
    <x v="31"/>
    <x v="135"/>
    <n v="767.52566999999988"/>
    <x v="163"/>
  </r>
  <r>
    <n v="196"/>
    <x v="2"/>
    <x v="32"/>
    <x v="136"/>
    <n v="80.804540000000031"/>
    <x v="164"/>
  </r>
  <r>
    <n v="197"/>
    <x v="2"/>
    <x v="33"/>
    <x v="1"/>
    <n v="25453.44744"/>
    <x v="165"/>
  </r>
  <r>
    <n v="198"/>
    <x v="2"/>
    <x v="34"/>
    <x v="1"/>
    <n v="964.33597000000009"/>
    <x v="166"/>
  </r>
  <r>
    <n v="199"/>
    <x v="2"/>
    <x v="35"/>
    <x v="137"/>
    <n v="601.32082000000003"/>
    <x v="167"/>
  </r>
  <r>
    <n v="200"/>
    <x v="2"/>
    <x v="36"/>
    <x v="138"/>
    <n v="29688.80198"/>
    <x v="168"/>
  </r>
  <r>
    <n v="201"/>
    <x v="2"/>
    <x v="10"/>
    <x v="139"/>
    <n v="0.59976231440135785"/>
    <x v="169"/>
  </r>
  <r>
    <n v="202"/>
    <x v="2"/>
    <x v="37"/>
    <x v="140"/>
    <n v="208.70302000000049"/>
    <x v="170"/>
  </r>
  <r>
    <n v="203"/>
    <x v="2"/>
    <x v="38"/>
    <x v="141"/>
    <n v="118.97219999999996"/>
    <x v="171"/>
  </r>
  <r>
    <n v="204"/>
    <x v="2"/>
    <x v="39"/>
    <x v="142"/>
    <n v="2214.5412799999995"/>
    <x v="172"/>
  </r>
  <r>
    <n v="205"/>
    <x v="2"/>
    <x v="40"/>
    <x v="1"/>
    <n v="392.96155000000005"/>
    <x v="173"/>
  </r>
  <r>
    <n v="206"/>
    <x v="2"/>
    <x v="41"/>
    <x v="143"/>
    <n v="2.8275000000000001"/>
    <x v="174"/>
  </r>
  <r>
    <n v="207"/>
    <x v="2"/>
    <x v="42"/>
    <x v="144"/>
    <n v="2938.0055499999999"/>
    <x v="175"/>
  </r>
  <r>
    <n v="208"/>
    <x v="2"/>
    <x v="10"/>
    <x v="145"/>
    <n v="5.935251309834208E-2"/>
    <x v="176"/>
  </r>
  <r>
    <n v="209"/>
    <x v="2"/>
    <x v="43"/>
    <x v="146"/>
    <n v="15.34328"/>
    <x v="177"/>
  </r>
  <r>
    <n v="210"/>
    <x v="2"/>
    <x v="44"/>
    <x v="1"/>
    <n v="2.8546999999999998"/>
    <x v="178"/>
  </r>
  <r>
    <n v="211"/>
    <x v="2"/>
    <x v="45"/>
    <x v="147"/>
    <n v="0"/>
    <x v="179"/>
  </r>
  <r>
    <n v="212"/>
    <x v="2"/>
    <x v="46"/>
    <x v="1"/>
    <n v="0"/>
    <x v="5"/>
  </r>
  <r>
    <n v="213"/>
    <x v="2"/>
    <x v="47"/>
    <x v="148"/>
    <n v="0"/>
    <x v="180"/>
  </r>
  <r>
    <n v="214"/>
    <x v="2"/>
    <x v="48"/>
    <x v="1"/>
    <n v="10.755040000000001"/>
    <x v="181"/>
  </r>
  <r>
    <n v="215"/>
    <x v="2"/>
    <x v="49"/>
    <x v="149"/>
    <n v="0"/>
    <x v="182"/>
  </r>
  <r>
    <n v="216"/>
    <x v="2"/>
    <x v="50"/>
    <x v="1"/>
    <n v="6026.1748499999994"/>
    <x v="183"/>
  </r>
  <r>
    <n v="217"/>
    <x v="2"/>
    <x v="51"/>
    <x v="150"/>
    <n v="35.348320000000001"/>
    <x v="184"/>
  </r>
  <r>
    <n v="218"/>
    <x v="2"/>
    <x v="52"/>
    <x v="1"/>
    <n v="0"/>
    <x v="5"/>
  </r>
  <r>
    <n v="219"/>
    <x v="2"/>
    <x v="53"/>
    <x v="1"/>
    <n v="75.707440000000005"/>
    <x v="185"/>
  </r>
  <r>
    <n v="220"/>
    <x v="2"/>
    <x v="54"/>
    <x v="1"/>
    <n v="0"/>
    <x v="5"/>
  </r>
  <r>
    <n v="221"/>
    <x v="2"/>
    <x v="55"/>
    <x v="1"/>
    <n v="0"/>
    <x v="5"/>
  </r>
  <r>
    <n v="222"/>
    <x v="2"/>
    <x v="56"/>
    <x v="151"/>
    <n v="6166.1836299999995"/>
    <x v="186"/>
  </r>
  <r>
    <n v="223"/>
    <x v="2"/>
    <x v="10"/>
    <x v="152"/>
    <n v="0.12456698547297078"/>
    <x v="187"/>
  </r>
  <r>
    <n v="224"/>
    <x v="2"/>
    <x v="57"/>
    <x v="1"/>
    <n v="964.96776"/>
    <x v="188"/>
  </r>
  <r>
    <n v="225"/>
    <x v="2"/>
    <x v="58"/>
    <x v="1"/>
    <n v="12.52877"/>
    <x v="189"/>
  </r>
  <r>
    <n v="226"/>
    <x v="2"/>
    <x v="59"/>
    <x v="1"/>
    <n v="18.337490000000003"/>
    <x v="190"/>
  </r>
  <r>
    <n v="227"/>
    <x v="2"/>
    <x v="60"/>
    <x v="1"/>
    <n v="0"/>
    <x v="5"/>
  </r>
  <r>
    <n v="228"/>
    <x v="2"/>
    <x v="61"/>
    <x v="1"/>
    <n v="914.16862999999989"/>
    <x v="191"/>
  </r>
  <r>
    <n v="229"/>
    <x v="2"/>
    <x v="62"/>
    <x v="1"/>
    <n v="0"/>
    <x v="5"/>
  </r>
  <r>
    <n v="230"/>
    <x v="2"/>
    <x v="63"/>
    <x v="1"/>
    <n v="1910.0026499999999"/>
    <x v="192"/>
  </r>
  <r>
    <n v="231"/>
    <x v="2"/>
    <x v="10"/>
    <x v="1"/>
    <n v="3.8585174661087039E-2"/>
    <x v="193"/>
  </r>
  <r>
    <n v="232"/>
    <x v="2"/>
    <x v="64"/>
    <x v="1"/>
    <n v="0"/>
    <x v="5"/>
  </r>
  <r>
    <n v="233"/>
    <x v="2"/>
    <x v="65"/>
    <x v="1"/>
    <n v="0"/>
    <x v="5"/>
  </r>
  <r>
    <n v="234"/>
    <x v="2"/>
    <x v="66"/>
    <x v="1"/>
    <n v="0"/>
    <x v="5"/>
  </r>
  <r>
    <n v="235"/>
    <x v="2"/>
    <x v="10"/>
    <x v="1"/>
    <n v="0"/>
    <x v="5"/>
  </r>
  <r>
    <n v="236"/>
    <x v="2"/>
    <x v="67"/>
    <x v="1"/>
    <n v="0"/>
    <x v="5"/>
  </r>
  <r>
    <n v="237"/>
    <x v="2"/>
    <x v="10"/>
    <x v="1"/>
    <n v="0"/>
    <x v="5"/>
  </r>
  <r>
    <n v="238"/>
    <x v="2"/>
    <x v="68"/>
    <x v="1"/>
    <n v="0"/>
    <x v="5"/>
  </r>
  <r>
    <n v="239"/>
    <x v="2"/>
    <x v="10"/>
    <x v="1"/>
    <n v="0"/>
    <x v="5"/>
  </r>
  <r>
    <n v="240"/>
    <x v="2"/>
    <x v="69"/>
    <x v="153"/>
    <n v="49500.946069999998"/>
    <x v="194"/>
  </r>
  <r>
    <n v="241"/>
    <x v="3"/>
    <x v="0"/>
    <x v="154"/>
    <n v="1267.0999999999999"/>
    <x v="195"/>
  </r>
  <r>
    <n v="242"/>
    <x v="3"/>
    <x v="1"/>
    <x v="155"/>
    <n v="0"/>
    <x v="196"/>
  </r>
  <r>
    <n v="243"/>
    <x v="3"/>
    <x v="2"/>
    <x v="156"/>
    <n v="0"/>
    <x v="197"/>
  </r>
  <r>
    <n v="244"/>
    <x v="3"/>
    <x v="3"/>
    <x v="157"/>
    <n v="0"/>
    <x v="198"/>
  </r>
  <r>
    <n v="245"/>
    <x v="3"/>
    <x v="4"/>
    <x v="158"/>
    <n v="1795.8"/>
    <x v="199"/>
  </r>
  <r>
    <n v="246"/>
    <x v="3"/>
    <x v="5"/>
    <x v="159"/>
    <n v="47.2"/>
    <x v="200"/>
  </r>
  <r>
    <n v="247"/>
    <x v="3"/>
    <x v="6"/>
    <x v="160"/>
    <n v="2.2000000000000002"/>
    <x v="201"/>
  </r>
  <r>
    <n v="248"/>
    <x v="3"/>
    <x v="7"/>
    <x v="161"/>
    <n v="3135.4"/>
    <x v="202"/>
  </r>
  <r>
    <n v="249"/>
    <x v="3"/>
    <x v="8"/>
    <x v="162"/>
    <n v="0"/>
    <x v="203"/>
  </r>
  <r>
    <n v="250"/>
    <x v="3"/>
    <x v="9"/>
    <x v="163"/>
    <n v="6247.6999999999989"/>
    <x v="204"/>
  </r>
  <r>
    <n v="251"/>
    <x v="3"/>
    <x v="10"/>
    <x v="164"/>
    <n v="2.4290249764589426E-2"/>
    <x v="205"/>
  </r>
  <r>
    <n v="252"/>
    <x v="3"/>
    <x v="11"/>
    <x v="165"/>
    <n v="0"/>
    <x v="206"/>
  </r>
  <r>
    <n v="253"/>
    <x v="3"/>
    <x v="12"/>
    <x v="166"/>
    <n v="10877.6"/>
    <x v="207"/>
  </r>
  <r>
    <n v="254"/>
    <x v="3"/>
    <x v="13"/>
    <x v="167"/>
    <n v="9993.7000000000007"/>
    <x v="208"/>
  </r>
  <r>
    <n v="255"/>
    <x v="3"/>
    <x v="14"/>
    <x v="168"/>
    <n v="328.1"/>
    <x v="209"/>
  </r>
  <r>
    <n v="256"/>
    <x v="3"/>
    <x v="15"/>
    <x v="169"/>
    <n v="21199.4"/>
    <x v="210"/>
  </r>
  <r>
    <n v="257"/>
    <x v="3"/>
    <x v="10"/>
    <x v="170"/>
    <n v="8.2420526091111487E-2"/>
    <x v="211"/>
  </r>
  <r>
    <n v="258"/>
    <x v="3"/>
    <x v="16"/>
    <x v="1"/>
    <n v="0"/>
    <x v="5"/>
  </r>
  <r>
    <n v="259"/>
    <x v="3"/>
    <x v="17"/>
    <x v="171"/>
    <n v="1187.7"/>
    <x v="212"/>
  </r>
  <r>
    <n v="260"/>
    <x v="3"/>
    <x v="18"/>
    <x v="172"/>
    <n v="246.2"/>
    <x v="213"/>
  </r>
  <r>
    <n v="261"/>
    <x v="3"/>
    <x v="19"/>
    <x v="173"/>
    <n v="10375.200000000001"/>
    <x v="214"/>
  </r>
  <r>
    <n v="262"/>
    <x v="3"/>
    <x v="20"/>
    <x v="1"/>
    <n v="0"/>
    <x v="5"/>
  </r>
  <r>
    <n v="263"/>
    <x v="3"/>
    <x v="21"/>
    <x v="1"/>
    <n v="5.8"/>
    <x v="215"/>
  </r>
  <r>
    <n v="264"/>
    <x v="3"/>
    <x v="22"/>
    <x v="174"/>
    <n v="11814.9"/>
    <x v="216"/>
  </r>
  <r>
    <n v="265"/>
    <x v="3"/>
    <x v="10"/>
    <x v="175"/>
    <n v="4.5934803518678499E-2"/>
    <x v="217"/>
  </r>
  <r>
    <n v="266"/>
    <x v="3"/>
    <x v="23"/>
    <x v="176"/>
    <n v="13.7"/>
    <x v="218"/>
  </r>
  <r>
    <n v="267"/>
    <x v="3"/>
    <x v="24"/>
    <x v="177"/>
    <n v="75.7"/>
    <x v="219"/>
  </r>
  <r>
    <n v="268"/>
    <x v="3"/>
    <x v="25"/>
    <x v="178"/>
    <n v="4.5999999999999996"/>
    <x v="220"/>
  </r>
  <r>
    <n v="269"/>
    <x v="3"/>
    <x v="26"/>
    <x v="1"/>
    <n v="0"/>
    <x v="5"/>
  </r>
  <r>
    <n v="270"/>
    <x v="3"/>
    <x v="27"/>
    <x v="179"/>
    <n v="31.2"/>
    <x v="221"/>
  </r>
  <r>
    <n v="271"/>
    <x v="3"/>
    <x v="28"/>
    <x v="180"/>
    <n v="125.2"/>
    <x v="222"/>
  </r>
  <r>
    <n v="272"/>
    <x v="3"/>
    <x v="10"/>
    <x v="181"/>
    <n v="4.8676141148368149E-4"/>
    <x v="223"/>
  </r>
  <r>
    <n v="273"/>
    <x v="3"/>
    <x v="29"/>
    <x v="182"/>
    <n v="8303.9"/>
    <x v="224"/>
  </r>
  <r>
    <n v="274"/>
    <x v="3"/>
    <x v="30"/>
    <x v="183"/>
    <n v="15138.9"/>
    <x v="225"/>
  </r>
  <r>
    <n v="275"/>
    <x v="3"/>
    <x v="31"/>
    <x v="184"/>
    <n v="820.8"/>
    <x v="226"/>
  </r>
  <r>
    <n v="276"/>
    <x v="3"/>
    <x v="32"/>
    <x v="185"/>
    <n v="0"/>
    <x v="227"/>
  </r>
  <r>
    <n v="277"/>
    <x v="3"/>
    <x v="33"/>
    <x v="186"/>
    <n v="81769.3"/>
    <x v="228"/>
  </r>
  <r>
    <n v="278"/>
    <x v="3"/>
    <x v="34"/>
    <x v="187"/>
    <n v="16154.2"/>
    <x v="229"/>
  </r>
  <r>
    <n v="279"/>
    <x v="3"/>
    <x v="35"/>
    <x v="188"/>
    <n v="9.9"/>
    <x v="230"/>
  </r>
  <r>
    <n v="280"/>
    <x v="3"/>
    <x v="36"/>
    <x v="189"/>
    <n v="122196.99999999999"/>
    <x v="231"/>
  </r>
  <r>
    <n v="281"/>
    <x v="3"/>
    <x v="10"/>
    <x v="190"/>
    <n v="0.47508613577533082"/>
    <x v="232"/>
  </r>
  <r>
    <n v="282"/>
    <x v="3"/>
    <x v="37"/>
    <x v="191"/>
    <n v="33.5"/>
    <x v="233"/>
  </r>
  <r>
    <n v="283"/>
    <x v="3"/>
    <x v="38"/>
    <x v="192"/>
    <n v="0"/>
    <x v="234"/>
  </r>
  <r>
    <n v="284"/>
    <x v="3"/>
    <x v="39"/>
    <x v="193"/>
    <n v="3247.3"/>
    <x v="235"/>
  </r>
  <r>
    <n v="285"/>
    <x v="3"/>
    <x v="40"/>
    <x v="1"/>
    <n v="0"/>
    <x v="5"/>
  </r>
  <r>
    <n v="286"/>
    <x v="3"/>
    <x v="41"/>
    <x v="194"/>
    <n v="90.3"/>
    <x v="236"/>
  </r>
  <r>
    <n v="287"/>
    <x v="3"/>
    <x v="42"/>
    <x v="195"/>
    <n v="3371.1000000000004"/>
    <x v="237"/>
  </r>
  <r>
    <n v="288"/>
    <x v="3"/>
    <x v="10"/>
    <x v="196"/>
    <n v="1.3106400912561014E-2"/>
    <x v="238"/>
  </r>
  <r>
    <n v="289"/>
    <x v="3"/>
    <x v="43"/>
    <x v="197"/>
    <n v="40.200000000000003"/>
    <x v="239"/>
  </r>
  <r>
    <n v="290"/>
    <x v="3"/>
    <x v="44"/>
    <x v="198"/>
    <n v="3964.7"/>
    <x v="240"/>
  </r>
  <r>
    <n v="291"/>
    <x v="3"/>
    <x v="45"/>
    <x v="199"/>
    <n v="8277.1"/>
    <x v="241"/>
  </r>
  <r>
    <n v="292"/>
    <x v="3"/>
    <x v="46"/>
    <x v="200"/>
    <n v="26"/>
    <x v="242"/>
  </r>
  <r>
    <n v="293"/>
    <x v="3"/>
    <x v="47"/>
    <x v="201"/>
    <n v="4801.7"/>
    <x v="243"/>
  </r>
  <r>
    <n v="294"/>
    <x v="3"/>
    <x v="48"/>
    <x v="1"/>
    <n v="0"/>
    <x v="5"/>
  </r>
  <r>
    <n v="295"/>
    <x v="3"/>
    <x v="49"/>
    <x v="202"/>
    <n v="23.5"/>
    <x v="244"/>
  </r>
  <r>
    <n v="296"/>
    <x v="3"/>
    <x v="50"/>
    <x v="203"/>
    <n v="7547.9"/>
    <x v="245"/>
  </r>
  <r>
    <n v="297"/>
    <x v="3"/>
    <x v="51"/>
    <x v="204"/>
    <n v="132.4"/>
    <x v="246"/>
  </r>
  <r>
    <n v="298"/>
    <x v="3"/>
    <x v="52"/>
    <x v="205"/>
    <n v="308"/>
    <x v="247"/>
  </r>
  <r>
    <n v="299"/>
    <x v="3"/>
    <x v="53"/>
    <x v="206"/>
    <n v="46.5"/>
    <x v="248"/>
  </r>
  <r>
    <n v="300"/>
    <x v="3"/>
    <x v="54"/>
    <x v="207"/>
    <n v="383.1"/>
    <x v="249"/>
  </r>
  <r>
    <n v="301"/>
    <x v="3"/>
    <x v="55"/>
    <x v="1"/>
    <n v="0"/>
    <x v="5"/>
  </r>
  <r>
    <n v="302"/>
    <x v="3"/>
    <x v="56"/>
    <x v="208"/>
    <n v="25551.1"/>
    <x v="250"/>
  </r>
  <r>
    <n v="303"/>
    <x v="3"/>
    <x v="10"/>
    <x v="209"/>
    <n v="9.9339373010868148E-2"/>
    <x v="251"/>
  </r>
  <r>
    <n v="304"/>
    <x v="3"/>
    <x v="57"/>
    <x v="1"/>
    <n v="27818.3"/>
    <x v="252"/>
  </r>
  <r>
    <n v="305"/>
    <x v="3"/>
    <x v="58"/>
    <x v="1"/>
    <n v="22514.2"/>
    <x v="253"/>
  </r>
  <r>
    <n v="306"/>
    <x v="3"/>
    <x v="59"/>
    <x v="1"/>
    <n v="1422.1"/>
    <x v="254"/>
  </r>
  <r>
    <n v="307"/>
    <x v="3"/>
    <x v="60"/>
    <x v="1"/>
    <n v="2120.8000000000002"/>
    <x v="255"/>
  </r>
  <r>
    <n v="308"/>
    <x v="3"/>
    <x v="61"/>
    <x v="1"/>
    <n v="11040.3"/>
    <x v="256"/>
  </r>
  <r>
    <n v="309"/>
    <x v="3"/>
    <x v="62"/>
    <x v="1"/>
    <n v="0"/>
    <x v="5"/>
  </r>
  <r>
    <n v="310"/>
    <x v="3"/>
    <x v="63"/>
    <x v="1"/>
    <n v="64915.7"/>
    <x v="257"/>
  </r>
  <r>
    <n v="311"/>
    <x v="3"/>
    <x v="10"/>
    <x v="1"/>
    <n v="0.25238384791893947"/>
    <x v="258"/>
  </r>
  <r>
    <n v="312"/>
    <x v="3"/>
    <x v="64"/>
    <x v="1"/>
    <n v="1107.9000000000001"/>
    <x v="259"/>
  </r>
  <r>
    <n v="313"/>
    <x v="3"/>
    <x v="65"/>
    <x v="1"/>
    <n v="0"/>
    <x v="5"/>
  </r>
  <r>
    <n v="314"/>
    <x v="3"/>
    <x v="66"/>
    <x v="1"/>
    <n v="1107.9000000000001"/>
    <x v="259"/>
  </r>
  <r>
    <n v="315"/>
    <x v="3"/>
    <x v="10"/>
    <x v="1"/>
    <n v="4.3073719471467316E-3"/>
    <x v="260"/>
  </r>
  <r>
    <n v="316"/>
    <x v="3"/>
    <x v="67"/>
    <x v="210"/>
    <n v="0"/>
    <x v="261"/>
  </r>
  <r>
    <n v="317"/>
    <x v="3"/>
    <x v="10"/>
    <x v="211"/>
    <n v="0"/>
    <x v="262"/>
  </r>
  <r>
    <n v="318"/>
    <x v="3"/>
    <x v="68"/>
    <x v="212"/>
    <n v="680.2"/>
    <x v="263"/>
  </r>
  <r>
    <n v="319"/>
    <x v="3"/>
    <x v="10"/>
    <x v="213"/>
    <n v="2.6445296492907363E-3"/>
    <x v="264"/>
  </r>
  <r>
    <n v="320"/>
    <x v="3"/>
    <x v="69"/>
    <x v="214"/>
    <n v="257210.19999999998"/>
    <x v="265"/>
  </r>
  <r>
    <n v="321"/>
    <x v="4"/>
    <x v="0"/>
    <x v="215"/>
    <n v="1521.2475400000001"/>
    <x v="266"/>
  </r>
  <r>
    <n v="322"/>
    <x v="4"/>
    <x v="1"/>
    <x v="216"/>
    <n v="115.13603999999999"/>
    <x v="267"/>
  </r>
  <r>
    <n v="323"/>
    <x v="4"/>
    <x v="2"/>
    <x v="217"/>
    <n v="2445.39788"/>
    <x v="268"/>
  </r>
  <r>
    <n v="324"/>
    <x v="4"/>
    <x v="3"/>
    <x v="1"/>
    <n v="1067.5512800000001"/>
    <x v="269"/>
  </r>
  <r>
    <n v="325"/>
    <x v="4"/>
    <x v="4"/>
    <x v="218"/>
    <n v="5719.2160899999999"/>
    <x v="270"/>
  </r>
  <r>
    <n v="326"/>
    <x v="4"/>
    <x v="5"/>
    <x v="1"/>
    <n v="1.5"/>
    <x v="271"/>
  </r>
  <r>
    <n v="327"/>
    <x v="4"/>
    <x v="6"/>
    <x v="219"/>
    <n v="4729.96414"/>
    <x v="272"/>
  </r>
  <r>
    <n v="328"/>
    <x v="4"/>
    <x v="7"/>
    <x v="220"/>
    <n v="3.9912299999999998"/>
    <x v="273"/>
  </r>
  <r>
    <n v="329"/>
    <x v="4"/>
    <x v="8"/>
    <x v="221"/>
    <n v="983.76071999999999"/>
    <x v="274"/>
  </r>
  <r>
    <n v="330"/>
    <x v="4"/>
    <x v="9"/>
    <x v="222"/>
    <n v="16587.764919999998"/>
    <x v="275"/>
  </r>
  <r>
    <n v="331"/>
    <x v="4"/>
    <x v="10"/>
    <x v="223"/>
    <n v="0.24412401450399943"/>
    <x v="276"/>
  </r>
  <r>
    <n v="332"/>
    <x v="4"/>
    <x v="11"/>
    <x v="1"/>
    <n v="0"/>
    <x v="5"/>
  </r>
  <r>
    <n v="333"/>
    <x v="4"/>
    <x v="12"/>
    <x v="1"/>
    <n v="1355.21632"/>
    <x v="277"/>
  </r>
  <r>
    <n v="334"/>
    <x v="4"/>
    <x v="13"/>
    <x v="1"/>
    <n v="13.8299"/>
    <x v="278"/>
  </r>
  <r>
    <n v="335"/>
    <x v="4"/>
    <x v="14"/>
    <x v="224"/>
    <n v="31.65287"/>
    <x v="279"/>
  </r>
  <r>
    <n v="336"/>
    <x v="4"/>
    <x v="15"/>
    <x v="224"/>
    <n v="1400.6990899999998"/>
    <x v="280"/>
  </r>
  <r>
    <n v="337"/>
    <x v="4"/>
    <x v="10"/>
    <x v="225"/>
    <n v="2.0614247103937063E-2"/>
    <x v="281"/>
  </r>
  <r>
    <n v="338"/>
    <x v="4"/>
    <x v="16"/>
    <x v="1"/>
    <n v="0"/>
    <x v="5"/>
  </r>
  <r>
    <n v="339"/>
    <x v="4"/>
    <x v="17"/>
    <x v="1"/>
    <n v="3495.64525"/>
    <x v="282"/>
  </r>
  <r>
    <n v="340"/>
    <x v="4"/>
    <x v="18"/>
    <x v="1"/>
    <n v="0"/>
    <x v="5"/>
  </r>
  <r>
    <n v="341"/>
    <x v="4"/>
    <x v="19"/>
    <x v="226"/>
    <n v="1368.0883200000001"/>
    <x v="283"/>
  </r>
  <r>
    <n v="342"/>
    <x v="4"/>
    <x v="20"/>
    <x v="1"/>
    <n v="0"/>
    <x v="5"/>
  </r>
  <r>
    <n v="343"/>
    <x v="4"/>
    <x v="21"/>
    <x v="227"/>
    <n v="38.530650000000001"/>
    <x v="284"/>
  </r>
  <r>
    <n v="344"/>
    <x v="4"/>
    <x v="22"/>
    <x v="228"/>
    <n v="4902.26422"/>
    <x v="285"/>
  </r>
  <r>
    <n v="345"/>
    <x v="4"/>
    <x v="10"/>
    <x v="229"/>
    <n v="7.2147177592490119E-2"/>
    <x v="286"/>
  </r>
  <r>
    <n v="346"/>
    <x v="4"/>
    <x v="23"/>
    <x v="230"/>
    <n v="477.22826000000003"/>
    <x v="287"/>
  </r>
  <r>
    <n v="347"/>
    <x v="4"/>
    <x v="24"/>
    <x v="231"/>
    <n v="666.99655000000007"/>
    <x v="288"/>
  </r>
  <r>
    <n v="348"/>
    <x v="4"/>
    <x v="25"/>
    <x v="1"/>
    <n v="0"/>
    <x v="5"/>
  </r>
  <r>
    <n v="349"/>
    <x v="4"/>
    <x v="26"/>
    <x v="1"/>
    <n v="0"/>
    <x v="5"/>
  </r>
  <r>
    <n v="350"/>
    <x v="4"/>
    <x v="27"/>
    <x v="232"/>
    <n v="1640.81176"/>
    <x v="289"/>
  </r>
  <r>
    <n v="351"/>
    <x v="4"/>
    <x v="28"/>
    <x v="233"/>
    <n v="2785.0365700000002"/>
    <x v="290"/>
  </r>
  <r>
    <n v="352"/>
    <x v="4"/>
    <x v="10"/>
    <x v="234"/>
    <n v="4.0987698540934529E-2"/>
    <x v="291"/>
  </r>
  <r>
    <n v="353"/>
    <x v="4"/>
    <x v="29"/>
    <x v="235"/>
    <n v="1459.0062800000001"/>
    <x v="292"/>
  </r>
  <r>
    <n v="354"/>
    <x v="4"/>
    <x v="30"/>
    <x v="236"/>
    <n v="470.09793999999999"/>
    <x v="293"/>
  </r>
  <r>
    <n v="355"/>
    <x v="4"/>
    <x v="31"/>
    <x v="237"/>
    <n v="19.977"/>
    <x v="294"/>
  </r>
  <r>
    <n v="356"/>
    <x v="4"/>
    <x v="32"/>
    <x v="238"/>
    <n v="92.540929999999989"/>
    <x v="295"/>
  </r>
  <r>
    <n v="357"/>
    <x v="4"/>
    <x v="33"/>
    <x v="239"/>
    <n v="25335.220439999997"/>
    <x v="296"/>
  </r>
  <r>
    <n v="358"/>
    <x v="4"/>
    <x v="34"/>
    <x v="1"/>
    <n v="0"/>
    <x v="5"/>
  </r>
  <r>
    <n v="359"/>
    <x v="4"/>
    <x v="35"/>
    <x v="240"/>
    <n v="93.026880000000006"/>
    <x v="297"/>
  </r>
  <r>
    <n v="360"/>
    <x v="4"/>
    <x v="36"/>
    <x v="241"/>
    <n v="27469.869469999998"/>
    <x v="298"/>
  </r>
  <r>
    <n v="361"/>
    <x v="4"/>
    <x v="10"/>
    <x v="242"/>
    <n v="0.40427717931013768"/>
    <x v="299"/>
  </r>
  <r>
    <n v="362"/>
    <x v="4"/>
    <x v="37"/>
    <x v="243"/>
    <n v="427.95143000000002"/>
    <x v="300"/>
  </r>
  <r>
    <n v="363"/>
    <x v="4"/>
    <x v="38"/>
    <x v="244"/>
    <n v="511.91111000000001"/>
    <x v="301"/>
  </r>
  <r>
    <n v="364"/>
    <x v="4"/>
    <x v="39"/>
    <x v="245"/>
    <n v="4502.6931100000002"/>
    <x v="302"/>
  </r>
  <r>
    <n v="365"/>
    <x v="4"/>
    <x v="40"/>
    <x v="1"/>
    <n v="0"/>
    <x v="5"/>
  </r>
  <r>
    <n v="366"/>
    <x v="4"/>
    <x v="41"/>
    <x v="246"/>
    <n v="0"/>
    <x v="303"/>
  </r>
  <r>
    <n v="367"/>
    <x v="4"/>
    <x v="42"/>
    <x v="247"/>
    <n v="5442.5556500000002"/>
    <x v="304"/>
  </r>
  <r>
    <n v="368"/>
    <x v="4"/>
    <x v="10"/>
    <x v="248"/>
    <n v="8.0098707743166173E-2"/>
    <x v="305"/>
  </r>
  <r>
    <n v="369"/>
    <x v="4"/>
    <x v="43"/>
    <x v="249"/>
    <n v="9.6016399999999997"/>
    <x v="306"/>
  </r>
  <r>
    <n v="370"/>
    <x v="4"/>
    <x v="44"/>
    <x v="250"/>
    <n v="428.98914000000002"/>
    <x v="307"/>
  </r>
  <r>
    <n v="371"/>
    <x v="4"/>
    <x v="45"/>
    <x v="251"/>
    <n v="416.61803000000003"/>
    <x v="308"/>
  </r>
  <r>
    <n v="372"/>
    <x v="4"/>
    <x v="46"/>
    <x v="252"/>
    <n v="0"/>
    <x v="309"/>
  </r>
  <r>
    <n v="373"/>
    <x v="4"/>
    <x v="47"/>
    <x v="253"/>
    <n v="2165.9174500000004"/>
    <x v="310"/>
  </r>
  <r>
    <n v="374"/>
    <x v="4"/>
    <x v="48"/>
    <x v="1"/>
    <n v="0"/>
    <x v="5"/>
  </r>
  <r>
    <n v="375"/>
    <x v="4"/>
    <x v="49"/>
    <x v="254"/>
    <n v="513.00265999999999"/>
    <x v="311"/>
  </r>
  <r>
    <n v="376"/>
    <x v="4"/>
    <x v="50"/>
    <x v="255"/>
    <n v="597.99353000000008"/>
    <x v="312"/>
  </r>
  <r>
    <n v="377"/>
    <x v="4"/>
    <x v="51"/>
    <x v="256"/>
    <n v="351.19034000000005"/>
    <x v="313"/>
  </r>
  <r>
    <n v="378"/>
    <x v="4"/>
    <x v="52"/>
    <x v="1"/>
    <n v="0"/>
    <x v="5"/>
  </r>
  <r>
    <n v="379"/>
    <x v="4"/>
    <x v="53"/>
    <x v="1"/>
    <n v="0"/>
    <x v="5"/>
  </r>
  <r>
    <n v="380"/>
    <x v="4"/>
    <x v="54"/>
    <x v="257"/>
    <n v="0"/>
    <x v="314"/>
  </r>
  <r>
    <n v="381"/>
    <x v="4"/>
    <x v="55"/>
    <x v="1"/>
    <n v="0"/>
    <x v="5"/>
  </r>
  <r>
    <n v="382"/>
    <x v="4"/>
    <x v="56"/>
    <x v="258"/>
    <n v="4483.3127900000009"/>
    <x v="315"/>
  </r>
  <r>
    <n v="383"/>
    <x v="4"/>
    <x v="10"/>
    <x v="259"/>
    <n v="6.5981421960730716E-2"/>
    <x v="316"/>
  </r>
  <r>
    <n v="384"/>
    <x v="4"/>
    <x v="57"/>
    <x v="1"/>
    <n v="0"/>
    <x v="5"/>
  </r>
  <r>
    <n v="385"/>
    <x v="4"/>
    <x v="58"/>
    <x v="260"/>
    <n v="0"/>
    <x v="317"/>
  </r>
  <r>
    <n v="386"/>
    <x v="4"/>
    <x v="59"/>
    <x v="261"/>
    <n v="13.15255"/>
    <x v="318"/>
  </r>
  <r>
    <n v="387"/>
    <x v="4"/>
    <x v="60"/>
    <x v="262"/>
    <n v="1323.9438500000001"/>
    <x v="319"/>
  </r>
  <r>
    <n v="388"/>
    <x v="4"/>
    <x v="61"/>
    <x v="1"/>
    <n v="1940.7972"/>
    <x v="320"/>
  </r>
  <r>
    <n v="389"/>
    <x v="4"/>
    <x v="62"/>
    <x v="1"/>
    <n v="0"/>
    <x v="5"/>
  </r>
  <r>
    <n v="390"/>
    <x v="4"/>
    <x v="63"/>
    <x v="263"/>
    <n v="3277.8936000000003"/>
    <x v="321"/>
  </r>
  <r>
    <n v="391"/>
    <x v="4"/>
    <x v="10"/>
    <x v="264"/>
    <n v="4.8241131255974366E-2"/>
    <x v="322"/>
  </r>
  <r>
    <n v="392"/>
    <x v="4"/>
    <x v="64"/>
    <x v="1"/>
    <n v="0"/>
    <x v="5"/>
  </r>
  <r>
    <n v="393"/>
    <x v="4"/>
    <x v="65"/>
    <x v="1"/>
    <n v="0"/>
    <x v="5"/>
  </r>
  <r>
    <n v="394"/>
    <x v="4"/>
    <x v="66"/>
    <x v="1"/>
    <n v="0"/>
    <x v="5"/>
  </r>
  <r>
    <n v="395"/>
    <x v="4"/>
    <x v="10"/>
    <x v="1"/>
    <n v="0"/>
    <x v="5"/>
  </r>
  <r>
    <n v="396"/>
    <x v="4"/>
    <x v="67"/>
    <x v="265"/>
    <n v="1441.5059199999998"/>
    <x v="323"/>
  </r>
  <r>
    <n v="397"/>
    <x v="4"/>
    <x v="10"/>
    <x v="266"/>
    <n v="2.1214805841466015E-2"/>
    <x v="324"/>
  </r>
  <r>
    <n v="398"/>
    <x v="4"/>
    <x v="68"/>
    <x v="267"/>
    <n v="157.20583999999999"/>
    <x v="325"/>
  </r>
  <r>
    <n v="399"/>
    <x v="4"/>
    <x v="10"/>
    <x v="268"/>
    <n v="2.3136161471640519E-3"/>
    <x v="326"/>
  </r>
  <r>
    <n v="400"/>
    <x v="4"/>
    <x v="69"/>
    <x v="269"/>
    <n v="67948.108069999987"/>
    <x v="327"/>
  </r>
  <r>
    <n v="401"/>
    <x v="5"/>
    <x v="0"/>
    <x v="270"/>
    <n v="5140"/>
    <x v="328"/>
  </r>
  <r>
    <n v="402"/>
    <x v="5"/>
    <x v="1"/>
    <x v="1"/>
    <n v="0"/>
    <x v="5"/>
  </r>
  <r>
    <n v="403"/>
    <x v="5"/>
    <x v="2"/>
    <x v="1"/>
    <n v="0"/>
    <x v="5"/>
  </r>
  <r>
    <n v="404"/>
    <x v="5"/>
    <x v="3"/>
    <x v="271"/>
    <n v="0"/>
    <x v="329"/>
  </r>
  <r>
    <n v="405"/>
    <x v="5"/>
    <x v="4"/>
    <x v="272"/>
    <n v="145.6"/>
    <x v="330"/>
  </r>
  <r>
    <n v="406"/>
    <x v="5"/>
    <x v="5"/>
    <x v="273"/>
    <n v="2.4"/>
    <x v="331"/>
  </r>
  <r>
    <n v="407"/>
    <x v="5"/>
    <x v="6"/>
    <x v="274"/>
    <n v="509.7"/>
    <x v="332"/>
  </r>
  <r>
    <n v="408"/>
    <x v="5"/>
    <x v="7"/>
    <x v="275"/>
    <n v="804.5"/>
    <x v="333"/>
  </r>
  <r>
    <n v="409"/>
    <x v="5"/>
    <x v="8"/>
    <x v="276"/>
    <n v="748"/>
    <x v="334"/>
  </r>
  <r>
    <n v="410"/>
    <x v="5"/>
    <x v="9"/>
    <x v="277"/>
    <n v="7350.2"/>
    <x v="335"/>
  </r>
  <r>
    <n v="411"/>
    <x v="5"/>
    <x v="10"/>
    <x v="278"/>
    <n v="4.1859228114056748E-2"/>
    <x v="336"/>
  </r>
  <r>
    <n v="412"/>
    <x v="5"/>
    <x v="11"/>
    <x v="279"/>
    <n v="2649.8"/>
    <x v="337"/>
  </r>
  <r>
    <n v="413"/>
    <x v="5"/>
    <x v="12"/>
    <x v="280"/>
    <n v="10456.299999999999"/>
    <x v="338"/>
  </r>
  <r>
    <n v="414"/>
    <x v="5"/>
    <x v="13"/>
    <x v="1"/>
    <n v="0"/>
    <x v="5"/>
  </r>
  <r>
    <n v="415"/>
    <x v="5"/>
    <x v="14"/>
    <x v="281"/>
    <n v="988.6"/>
    <x v="339"/>
  </r>
  <r>
    <n v="416"/>
    <x v="5"/>
    <x v="15"/>
    <x v="282"/>
    <n v="14094.699999999999"/>
    <x v="340"/>
  </r>
  <r>
    <n v="417"/>
    <x v="5"/>
    <x v="10"/>
    <x v="283"/>
    <n v="8.02690079860678E-2"/>
    <x v="341"/>
  </r>
  <r>
    <n v="418"/>
    <x v="5"/>
    <x v="16"/>
    <x v="1"/>
    <n v="0"/>
    <x v="5"/>
  </r>
  <r>
    <n v="419"/>
    <x v="5"/>
    <x v="17"/>
    <x v="284"/>
    <n v="4779.1000000000004"/>
    <x v="342"/>
  </r>
  <r>
    <n v="420"/>
    <x v="5"/>
    <x v="18"/>
    <x v="285"/>
    <n v="14719.3"/>
    <x v="343"/>
  </r>
  <r>
    <n v="421"/>
    <x v="5"/>
    <x v="19"/>
    <x v="286"/>
    <n v="565.9"/>
    <x v="344"/>
  </r>
  <r>
    <n v="422"/>
    <x v="5"/>
    <x v="20"/>
    <x v="1"/>
    <n v="0"/>
    <x v="5"/>
  </r>
  <r>
    <n v="423"/>
    <x v="5"/>
    <x v="21"/>
    <x v="287"/>
    <n v="1990"/>
    <x v="345"/>
  </r>
  <r>
    <n v="424"/>
    <x v="5"/>
    <x v="22"/>
    <x v="288"/>
    <n v="22054.300000000003"/>
    <x v="346"/>
  </r>
  <r>
    <n v="425"/>
    <x v="5"/>
    <x v="10"/>
    <x v="289"/>
    <n v="0.12559875576118226"/>
    <x v="347"/>
  </r>
  <r>
    <n v="426"/>
    <x v="5"/>
    <x v="23"/>
    <x v="290"/>
    <n v="634.1"/>
    <x v="348"/>
  </r>
  <r>
    <n v="427"/>
    <x v="5"/>
    <x v="24"/>
    <x v="291"/>
    <n v="146.4"/>
    <x v="349"/>
  </r>
  <r>
    <n v="428"/>
    <x v="5"/>
    <x v="25"/>
    <x v="292"/>
    <n v="45.8"/>
    <x v="350"/>
  </r>
  <r>
    <n v="429"/>
    <x v="5"/>
    <x v="26"/>
    <x v="1"/>
    <n v="0"/>
    <x v="5"/>
  </r>
  <r>
    <n v="430"/>
    <x v="5"/>
    <x v="27"/>
    <x v="293"/>
    <n v="1785.6"/>
    <x v="351"/>
  </r>
  <r>
    <n v="431"/>
    <x v="5"/>
    <x v="28"/>
    <x v="294"/>
    <n v="2611.8999999999996"/>
    <x v="352"/>
  </r>
  <r>
    <n v="432"/>
    <x v="5"/>
    <x v="10"/>
    <x v="295"/>
    <n v="1.487471332903932E-2"/>
    <x v="353"/>
  </r>
  <r>
    <n v="433"/>
    <x v="5"/>
    <x v="29"/>
    <x v="296"/>
    <n v="4039.5"/>
    <x v="354"/>
  </r>
  <r>
    <n v="434"/>
    <x v="5"/>
    <x v="30"/>
    <x v="1"/>
    <n v="2566.6999999999998"/>
    <x v="355"/>
  </r>
  <r>
    <n v="435"/>
    <x v="5"/>
    <x v="31"/>
    <x v="297"/>
    <n v="554.20000000000005"/>
    <x v="356"/>
  </r>
  <r>
    <n v="436"/>
    <x v="5"/>
    <x v="32"/>
    <x v="298"/>
    <n v="92.1"/>
    <x v="357"/>
  </r>
  <r>
    <n v="437"/>
    <x v="5"/>
    <x v="33"/>
    <x v="299"/>
    <n v="46550.6"/>
    <x v="358"/>
  </r>
  <r>
    <n v="438"/>
    <x v="5"/>
    <x v="34"/>
    <x v="300"/>
    <n v="14214.3"/>
    <x v="359"/>
  </r>
  <r>
    <n v="439"/>
    <x v="5"/>
    <x v="35"/>
    <x v="301"/>
    <n v="3225.9"/>
    <x v="360"/>
  </r>
  <r>
    <n v="440"/>
    <x v="5"/>
    <x v="36"/>
    <x v="302"/>
    <n v="71243.299999999988"/>
    <x v="361"/>
  </r>
  <r>
    <n v="441"/>
    <x v="5"/>
    <x v="10"/>
    <x v="303"/>
    <n v="0.40572903408045746"/>
    <x v="362"/>
  </r>
  <r>
    <n v="442"/>
    <x v="5"/>
    <x v="37"/>
    <x v="304"/>
    <n v="1215"/>
    <x v="363"/>
  </r>
  <r>
    <n v="443"/>
    <x v="5"/>
    <x v="38"/>
    <x v="305"/>
    <n v="4780.6000000000004"/>
    <x v="364"/>
  </r>
  <r>
    <n v="444"/>
    <x v="5"/>
    <x v="39"/>
    <x v="306"/>
    <n v="1807.3999999999999"/>
    <x v="365"/>
  </r>
  <r>
    <n v="445"/>
    <x v="5"/>
    <x v="40"/>
    <x v="1"/>
    <n v="0"/>
    <x v="5"/>
  </r>
  <r>
    <n v="446"/>
    <x v="5"/>
    <x v="41"/>
    <x v="307"/>
    <n v="526"/>
    <x v="366"/>
  </r>
  <r>
    <n v="447"/>
    <x v="5"/>
    <x v="42"/>
    <x v="308"/>
    <n v="8329"/>
    <x v="367"/>
  </r>
  <r>
    <n v="448"/>
    <x v="5"/>
    <x v="10"/>
    <x v="309"/>
    <n v="4.7433472689447718E-2"/>
    <x v="368"/>
  </r>
  <r>
    <n v="449"/>
    <x v="5"/>
    <x v="43"/>
    <x v="310"/>
    <n v="0"/>
    <x v="369"/>
  </r>
  <r>
    <n v="450"/>
    <x v="5"/>
    <x v="44"/>
    <x v="1"/>
    <n v="3123.1"/>
    <x v="370"/>
  </r>
  <r>
    <n v="451"/>
    <x v="5"/>
    <x v="45"/>
    <x v="311"/>
    <n v="6640"/>
    <x v="371"/>
  </r>
  <r>
    <n v="452"/>
    <x v="5"/>
    <x v="46"/>
    <x v="312"/>
    <n v="5422.9"/>
    <x v="372"/>
  </r>
  <r>
    <n v="453"/>
    <x v="5"/>
    <x v="47"/>
    <x v="313"/>
    <n v="7814.3"/>
    <x v="373"/>
  </r>
  <r>
    <n v="454"/>
    <x v="5"/>
    <x v="48"/>
    <x v="314"/>
    <n v="0"/>
    <x v="374"/>
  </r>
  <r>
    <n v="455"/>
    <x v="5"/>
    <x v="49"/>
    <x v="315"/>
    <n v="2261.4"/>
    <x v="375"/>
  </r>
  <r>
    <n v="456"/>
    <x v="5"/>
    <x v="50"/>
    <x v="316"/>
    <n v="2621"/>
    <x v="376"/>
  </r>
  <r>
    <n v="457"/>
    <x v="5"/>
    <x v="51"/>
    <x v="317"/>
    <n v="426.5"/>
    <x v="377"/>
  </r>
  <r>
    <n v="458"/>
    <x v="5"/>
    <x v="52"/>
    <x v="318"/>
    <n v="-592.4"/>
    <x v="378"/>
  </r>
  <r>
    <n v="459"/>
    <x v="5"/>
    <x v="53"/>
    <x v="319"/>
    <n v="0"/>
    <x v="379"/>
  </r>
  <r>
    <n v="460"/>
    <x v="5"/>
    <x v="54"/>
    <x v="320"/>
    <n v="469.8"/>
    <x v="380"/>
  </r>
  <r>
    <n v="461"/>
    <x v="5"/>
    <x v="55"/>
    <x v="1"/>
    <n v="40"/>
    <x v="381"/>
  </r>
  <r>
    <n v="462"/>
    <x v="5"/>
    <x v="56"/>
    <x v="321"/>
    <n v="28226.6"/>
    <x v="382"/>
  </r>
  <r>
    <n v="463"/>
    <x v="5"/>
    <x v="10"/>
    <x v="322"/>
    <n v="0.16074986915787789"/>
    <x v="383"/>
  </r>
  <r>
    <n v="464"/>
    <x v="5"/>
    <x v="57"/>
    <x v="1"/>
    <n v="5567.3000000000011"/>
    <x v="384"/>
  </r>
  <r>
    <n v="465"/>
    <x v="5"/>
    <x v="58"/>
    <x v="1"/>
    <n v="8007.1"/>
    <x v="385"/>
  </r>
  <r>
    <n v="466"/>
    <x v="5"/>
    <x v="59"/>
    <x v="1"/>
    <n v="1914.5"/>
    <x v="386"/>
  </r>
  <r>
    <n v="467"/>
    <x v="5"/>
    <x v="60"/>
    <x v="1"/>
    <n v="2683.3"/>
    <x v="387"/>
  </r>
  <r>
    <n v="468"/>
    <x v="5"/>
    <x v="61"/>
    <x v="1"/>
    <n v="2216.6"/>
    <x v="388"/>
  </r>
  <r>
    <n v="469"/>
    <x v="5"/>
    <x v="62"/>
    <x v="1"/>
    <n v="279.7"/>
    <x v="389"/>
  </r>
  <r>
    <n v="470"/>
    <x v="5"/>
    <x v="63"/>
    <x v="1"/>
    <n v="20668.5"/>
    <x v="390"/>
  </r>
  <r>
    <n v="471"/>
    <x v="5"/>
    <x v="10"/>
    <x v="1"/>
    <n v="0.11770665509447115"/>
    <x v="391"/>
  </r>
  <r>
    <n v="472"/>
    <x v="5"/>
    <x v="64"/>
    <x v="323"/>
    <n v="340.5"/>
    <x v="392"/>
  </r>
  <r>
    <n v="473"/>
    <x v="5"/>
    <x v="65"/>
    <x v="1"/>
    <n v="0"/>
    <x v="5"/>
  </r>
  <r>
    <n v="474"/>
    <x v="5"/>
    <x v="66"/>
    <x v="323"/>
    <n v="340.5"/>
    <x v="392"/>
  </r>
  <r>
    <n v="475"/>
    <x v="5"/>
    <x v="10"/>
    <x v="324"/>
    <n v="1.9391400469152297E-3"/>
    <x v="393"/>
  </r>
  <r>
    <n v="476"/>
    <x v="5"/>
    <x v="67"/>
    <x v="325"/>
    <n v="0"/>
    <x v="394"/>
  </r>
  <r>
    <n v="477"/>
    <x v="5"/>
    <x v="10"/>
    <x v="326"/>
    <n v="0"/>
    <x v="395"/>
  </r>
  <r>
    <n v="478"/>
    <x v="5"/>
    <x v="68"/>
    <x v="327"/>
    <n v="674.3"/>
    <x v="396"/>
  </r>
  <r>
    <n v="479"/>
    <x v="5"/>
    <x v="10"/>
    <x v="328"/>
    <n v="3.8401237404844034E-3"/>
    <x v="397"/>
  </r>
  <r>
    <n v="480"/>
    <x v="5"/>
    <x v="69"/>
    <x v="329"/>
    <n v="175593.3"/>
    <x v="398"/>
  </r>
  <r>
    <n v="481"/>
    <x v="6"/>
    <x v="0"/>
    <x v="330"/>
    <n v="1316.9"/>
    <x v="399"/>
  </r>
  <r>
    <n v="482"/>
    <x v="6"/>
    <x v="1"/>
    <x v="331"/>
    <n v="4467.5"/>
    <x v="400"/>
  </r>
  <r>
    <n v="483"/>
    <x v="6"/>
    <x v="2"/>
    <x v="1"/>
    <n v="0"/>
    <x v="5"/>
  </r>
  <r>
    <n v="484"/>
    <x v="6"/>
    <x v="3"/>
    <x v="332"/>
    <n v="1526.2"/>
    <x v="401"/>
  </r>
  <r>
    <n v="485"/>
    <x v="6"/>
    <x v="4"/>
    <x v="333"/>
    <n v="1006.9"/>
    <x v="402"/>
  </r>
  <r>
    <n v="486"/>
    <x v="6"/>
    <x v="5"/>
    <x v="334"/>
    <n v="0"/>
    <x v="403"/>
  </r>
  <r>
    <n v="487"/>
    <x v="6"/>
    <x v="6"/>
    <x v="335"/>
    <n v="268.89999999999998"/>
    <x v="404"/>
  </r>
  <r>
    <n v="488"/>
    <x v="6"/>
    <x v="7"/>
    <x v="336"/>
    <n v="167.5"/>
    <x v="405"/>
  </r>
  <r>
    <n v="489"/>
    <x v="6"/>
    <x v="8"/>
    <x v="337"/>
    <n v="1595.3"/>
    <x v="406"/>
  </r>
  <r>
    <n v="490"/>
    <x v="6"/>
    <x v="9"/>
    <x v="338"/>
    <n v="10349.199999999999"/>
    <x v="407"/>
  </r>
  <r>
    <n v="491"/>
    <x v="6"/>
    <x v="10"/>
    <x v="339"/>
    <n v="5.8290081753230839E-2"/>
    <x v="408"/>
  </r>
  <r>
    <n v="492"/>
    <x v="6"/>
    <x v="11"/>
    <x v="340"/>
    <n v="5717.8"/>
    <x v="409"/>
  </r>
  <r>
    <n v="493"/>
    <x v="6"/>
    <x v="12"/>
    <x v="341"/>
    <n v="7229.1"/>
    <x v="410"/>
  </r>
  <r>
    <n v="494"/>
    <x v="6"/>
    <x v="13"/>
    <x v="1"/>
    <n v="0"/>
    <x v="5"/>
  </r>
  <r>
    <n v="495"/>
    <x v="6"/>
    <x v="14"/>
    <x v="342"/>
    <n v="803.3"/>
    <x v="411"/>
  </r>
  <r>
    <n v="496"/>
    <x v="6"/>
    <x v="15"/>
    <x v="343"/>
    <n v="13750.2"/>
    <x v="412"/>
  </r>
  <r>
    <n v="497"/>
    <x v="6"/>
    <x v="10"/>
    <x v="344"/>
    <n v="7.7445626920271599E-2"/>
    <x v="413"/>
  </r>
  <r>
    <n v="498"/>
    <x v="6"/>
    <x v="16"/>
    <x v="1"/>
    <n v="0"/>
    <x v="5"/>
  </r>
  <r>
    <n v="499"/>
    <x v="6"/>
    <x v="17"/>
    <x v="1"/>
    <n v="1346.9"/>
    <x v="414"/>
  </r>
  <r>
    <n v="500"/>
    <x v="6"/>
    <x v="18"/>
    <x v="345"/>
    <n v="3565.1"/>
    <x v="415"/>
  </r>
  <r>
    <n v="501"/>
    <x v="6"/>
    <x v="19"/>
    <x v="346"/>
    <n v="20489.7"/>
    <x v="416"/>
  </r>
  <r>
    <n v="502"/>
    <x v="6"/>
    <x v="20"/>
    <x v="1"/>
    <n v="0"/>
    <x v="5"/>
  </r>
  <r>
    <n v="503"/>
    <x v="6"/>
    <x v="21"/>
    <x v="1"/>
    <n v="208.5"/>
    <x v="417"/>
  </r>
  <r>
    <n v="504"/>
    <x v="6"/>
    <x v="22"/>
    <x v="347"/>
    <n v="25610.2"/>
    <x v="418"/>
  </r>
  <r>
    <n v="505"/>
    <x v="6"/>
    <x v="10"/>
    <x v="348"/>
    <n v="0.1442450287671117"/>
    <x v="419"/>
  </r>
  <r>
    <n v="506"/>
    <x v="6"/>
    <x v="23"/>
    <x v="349"/>
    <n v="148.9"/>
    <x v="420"/>
  </r>
  <r>
    <n v="507"/>
    <x v="6"/>
    <x v="24"/>
    <x v="350"/>
    <n v="270.8"/>
    <x v="421"/>
  </r>
  <r>
    <n v="508"/>
    <x v="6"/>
    <x v="25"/>
    <x v="351"/>
    <n v="10.6"/>
    <x v="422"/>
  </r>
  <r>
    <n v="509"/>
    <x v="6"/>
    <x v="26"/>
    <x v="1"/>
    <n v="0.6"/>
    <x v="423"/>
  </r>
  <r>
    <n v="510"/>
    <x v="6"/>
    <x v="27"/>
    <x v="352"/>
    <n v="3678.6"/>
    <x v="424"/>
  </r>
  <r>
    <n v="511"/>
    <x v="6"/>
    <x v="28"/>
    <x v="353"/>
    <n v="4109.5"/>
    <x v="425"/>
  </r>
  <r>
    <n v="512"/>
    <x v="6"/>
    <x v="10"/>
    <x v="354"/>
    <n v="2.314604906320316E-2"/>
    <x v="426"/>
  </r>
  <r>
    <n v="513"/>
    <x v="6"/>
    <x v="29"/>
    <x v="355"/>
    <n v="1462.2"/>
    <x v="427"/>
  </r>
  <r>
    <n v="514"/>
    <x v="6"/>
    <x v="30"/>
    <x v="356"/>
    <n v="8205.2000000000007"/>
    <x v="428"/>
  </r>
  <r>
    <n v="515"/>
    <x v="6"/>
    <x v="31"/>
    <x v="357"/>
    <n v="151.1"/>
    <x v="429"/>
  </r>
  <r>
    <n v="516"/>
    <x v="6"/>
    <x v="32"/>
    <x v="358"/>
    <n v="624.29999999999995"/>
    <x v="430"/>
  </r>
  <r>
    <n v="517"/>
    <x v="6"/>
    <x v="33"/>
    <x v="359"/>
    <n v="44389"/>
    <x v="431"/>
  </r>
  <r>
    <n v="518"/>
    <x v="6"/>
    <x v="34"/>
    <x v="360"/>
    <n v="17456"/>
    <x v="432"/>
  </r>
  <r>
    <n v="519"/>
    <x v="6"/>
    <x v="35"/>
    <x v="361"/>
    <n v="1605"/>
    <x v="433"/>
  </r>
  <r>
    <n v="520"/>
    <x v="6"/>
    <x v="36"/>
    <x v="362"/>
    <n v="73892.800000000003"/>
    <x v="434"/>
  </r>
  <r>
    <n v="521"/>
    <x v="6"/>
    <x v="10"/>
    <x v="363"/>
    <n v="0.41618843514234299"/>
    <x v="435"/>
  </r>
  <r>
    <n v="522"/>
    <x v="6"/>
    <x v="37"/>
    <x v="364"/>
    <n v="141.80000000000001"/>
    <x v="436"/>
  </r>
  <r>
    <n v="523"/>
    <x v="6"/>
    <x v="38"/>
    <x v="365"/>
    <n v="1589.8"/>
    <x v="437"/>
  </r>
  <r>
    <n v="524"/>
    <x v="6"/>
    <x v="39"/>
    <x v="366"/>
    <n v="829.6"/>
    <x v="438"/>
  </r>
  <r>
    <n v="525"/>
    <x v="6"/>
    <x v="40"/>
    <x v="367"/>
    <n v="3.1"/>
    <x v="439"/>
  </r>
  <r>
    <n v="526"/>
    <x v="6"/>
    <x v="41"/>
    <x v="368"/>
    <n v="2083.6"/>
    <x v="440"/>
  </r>
  <r>
    <n v="527"/>
    <x v="6"/>
    <x v="42"/>
    <x v="369"/>
    <n v="4647.8999999999996"/>
    <x v="441"/>
  </r>
  <r>
    <n v="528"/>
    <x v="6"/>
    <x v="10"/>
    <x v="370"/>
    <n v="2.6178494084648243E-2"/>
    <x v="442"/>
  </r>
  <r>
    <n v="529"/>
    <x v="6"/>
    <x v="43"/>
    <x v="371"/>
    <n v="783.2"/>
    <x v="443"/>
  </r>
  <r>
    <n v="530"/>
    <x v="6"/>
    <x v="44"/>
    <x v="372"/>
    <n v="3309.5"/>
    <x v="444"/>
  </r>
  <r>
    <n v="531"/>
    <x v="6"/>
    <x v="45"/>
    <x v="373"/>
    <n v="10450.6"/>
    <x v="445"/>
  </r>
  <r>
    <n v="532"/>
    <x v="6"/>
    <x v="46"/>
    <x v="374"/>
    <n v="709.9"/>
    <x v="446"/>
  </r>
  <r>
    <n v="533"/>
    <x v="6"/>
    <x v="47"/>
    <x v="375"/>
    <n v="4933.3"/>
    <x v="447"/>
  </r>
  <r>
    <n v="534"/>
    <x v="6"/>
    <x v="48"/>
    <x v="376"/>
    <n v="0"/>
    <x v="448"/>
  </r>
  <r>
    <n v="535"/>
    <x v="6"/>
    <x v="49"/>
    <x v="377"/>
    <n v="86.2"/>
    <x v="449"/>
  </r>
  <r>
    <n v="536"/>
    <x v="6"/>
    <x v="50"/>
    <x v="378"/>
    <n v="2417.3000000000002"/>
    <x v="450"/>
  </r>
  <r>
    <n v="537"/>
    <x v="6"/>
    <x v="51"/>
    <x v="379"/>
    <n v="1100.7"/>
    <x v="451"/>
  </r>
  <r>
    <n v="538"/>
    <x v="6"/>
    <x v="52"/>
    <x v="380"/>
    <n v="40.799999999999997"/>
    <x v="452"/>
  </r>
  <r>
    <n v="539"/>
    <x v="6"/>
    <x v="53"/>
    <x v="381"/>
    <n v="0"/>
    <x v="453"/>
  </r>
  <r>
    <n v="540"/>
    <x v="6"/>
    <x v="54"/>
    <x v="382"/>
    <n v="285.60000000000002"/>
    <x v="454"/>
  </r>
  <r>
    <n v="541"/>
    <x v="6"/>
    <x v="55"/>
    <x v="383"/>
    <n v="135.30000000000001"/>
    <x v="455"/>
  </r>
  <r>
    <n v="542"/>
    <x v="6"/>
    <x v="56"/>
    <x v="384"/>
    <n v="24252.399999999998"/>
    <x v="456"/>
  </r>
  <r>
    <n v="543"/>
    <x v="6"/>
    <x v="10"/>
    <x v="385"/>
    <n v="0.13659745475129048"/>
    <x v="457"/>
  </r>
  <r>
    <n v="544"/>
    <x v="6"/>
    <x v="57"/>
    <x v="1"/>
    <n v="14087.699999999999"/>
    <x v="458"/>
  </r>
  <r>
    <n v="545"/>
    <x v="6"/>
    <x v="58"/>
    <x v="1"/>
    <n v="851.1"/>
    <x v="459"/>
  </r>
  <r>
    <n v="546"/>
    <x v="6"/>
    <x v="59"/>
    <x v="1"/>
    <n v="169.5"/>
    <x v="460"/>
  </r>
  <r>
    <n v="547"/>
    <x v="6"/>
    <x v="60"/>
    <x v="1"/>
    <n v="1790.2"/>
    <x v="461"/>
  </r>
  <r>
    <n v="548"/>
    <x v="6"/>
    <x v="61"/>
    <x v="1"/>
    <n v="2607.6999999999998"/>
    <x v="462"/>
  </r>
  <r>
    <n v="549"/>
    <x v="6"/>
    <x v="62"/>
    <x v="1"/>
    <n v="0"/>
    <x v="5"/>
  </r>
  <r>
    <n v="550"/>
    <x v="6"/>
    <x v="63"/>
    <x v="1"/>
    <n v="19506.2"/>
    <x v="463"/>
  </r>
  <r>
    <n v="551"/>
    <x v="6"/>
    <x v="10"/>
    <x v="1"/>
    <n v="0.1098653028924817"/>
    <x v="464"/>
  </r>
  <r>
    <n v="552"/>
    <x v="6"/>
    <x v="64"/>
    <x v="1"/>
    <n v="291"/>
    <x v="465"/>
  </r>
  <r>
    <n v="553"/>
    <x v="6"/>
    <x v="65"/>
    <x v="1"/>
    <n v="0"/>
    <x v="5"/>
  </r>
  <r>
    <n v="554"/>
    <x v="6"/>
    <x v="66"/>
    <x v="1"/>
    <n v="291"/>
    <x v="465"/>
  </r>
  <r>
    <n v="555"/>
    <x v="6"/>
    <x v="10"/>
    <x v="1"/>
    <n v="1.639007245989079E-3"/>
    <x v="466"/>
  </r>
  <r>
    <n v="556"/>
    <x v="6"/>
    <x v="67"/>
    <x v="386"/>
    <n v="905.8"/>
    <x v="467"/>
  </r>
  <r>
    <n v="557"/>
    <x v="6"/>
    <x v="10"/>
    <x v="387"/>
    <n v="5.1017620735976203E-3"/>
    <x v="468"/>
  </r>
  <r>
    <n v="558"/>
    <x v="6"/>
    <x v="68"/>
    <x v="388"/>
    <n v="231.3"/>
    <x v="469"/>
  </r>
  <r>
    <n v="559"/>
    <x v="6"/>
    <x v="10"/>
    <x v="389"/>
    <n v="1.3027573058325566E-3"/>
    <x v="470"/>
  </r>
  <r>
    <n v="560"/>
    <x v="6"/>
    <x v="69"/>
    <x v="390"/>
    <n v="177546.5"/>
    <x v="471"/>
  </r>
  <r>
    <n v="561"/>
    <x v="7"/>
    <x v="0"/>
    <x v="391"/>
    <n v="3089.3999999999996"/>
    <x v="472"/>
  </r>
  <r>
    <n v="562"/>
    <x v="7"/>
    <x v="1"/>
    <x v="1"/>
    <n v="0"/>
    <x v="5"/>
  </r>
  <r>
    <n v="563"/>
    <x v="7"/>
    <x v="2"/>
    <x v="392"/>
    <n v="25"/>
    <x v="473"/>
  </r>
  <r>
    <n v="564"/>
    <x v="7"/>
    <x v="3"/>
    <x v="393"/>
    <n v="328.4"/>
    <x v="474"/>
  </r>
  <r>
    <n v="565"/>
    <x v="7"/>
    <x v="4"/>
    <x v="394"/>
    <n v="1021.9"/>
    <x v="475"/>
  </r>
  <r>
    <n v="566"/>
    <x v="7"/>
    <x v="5"/>
    <x v="1"/>
    <n v="0"/>
    <x v="5"/>
  </r>
  <r>
    <n v="567"/>
    <x v="7"/>
    <x v="6"/>
    <x v="395"/>
    <n v="1175.5"/>
    <x v="476"/>
  </r>
  <r>
    <n v="568"/>
    <x v="7"/>
    <x v="7"/>
    <x v="396"/>
    <n v="100.4"/>
    <x v="477"/>
  </r>
  <r>
    <n v="569"/>
    <x v="7"/>
    <x v="8"/>
    <x v="397"/>
    <n v="3879.4"/>
    <x v="478"/>
  </r>
  <r>
    <n v="570"/>
    <x v="7"/>
    <x v="9"/>
    <x v="398"/>
    <n v="9620"/>
    <x v="479"/>
  </r>
  <r>
    <n v="571"/>
    <x v="7"/>
    <x v="10"/>
    <x v="399"/>
    <n v="5.7484142563063736E-2"/>
    <x v="480"/>
  </r>
  <r>
    <n v="572"/>
    <x v="7"/>
    <x v="11"/>
    <x v="400"/>
    <n v="1582.7"/>
    <x v="481"/>
  </r>
  <r>
    <n v="573"/>
    <x v="7"/>
    <x v="12"/>
    <x v="401"/>
    <n v="2838.7"/>
    <x v="482"/>
  </r>
  <r>
    <n v="574"/>
    <x v="7"/>
    <x v="13"/>
    <x v="1"/>
    <n v="0"/>
    <x v="5"/>
  </r>
  <r>
    <n v="575"/>
    <x v="7"/>
    <x v="14"/>
    <x v="402"/>
    <n v="1716"/>
    <x v="483"/>
  </r>
  <r>
    <n v="576"/>
    <x v="7"/>
    <x v="15"/>
    <x v="403"/>
    <n v="6137.4"/>
    <x v="484"/>
  </r>
  <r>
    <n v="577"/>
    <x v="7"/>
    <x v="10"/>
    <x v="404"/>
    <n v="3.6673926878019479E-2"/>
    <x v="485"/>
  </r>
  <r>
    <n v="578"/>
    <x v="7"/>
    <x v="16"/>
    <x v="1"/>
    <n v="0"/>
    <x v="5"/>
  </r>
  <r>
    <n v="579"/>
    <x v="7"/>
    <x v="17"/>
    <x v="405"/>
    <n v="1941.6"/>
    <x v="486"/>
  </r>
  <r>
    <n v="580"/>
    <x v="7"/>
    <x v="18"/>
    <x v="1"/>
    <n v="271.10000000000002"/>
    <x v="487"/>
  </r>
  <r>
    <n v="581"/>
    <x v="7"/>
    <x v="19"/>
    <x v="406"/>
    <n v="17717.8"/>
    <x v="488"/>
  </r>
  <r>
    <n v="582"/>
    <x v="7"/>
    <x v="20"/>
    <x v="1"/>
    <n v="0"/>
    <x v="5"/>
  </r>
  <r>
    <n v="583"/>
    <x v="7"/>
    <x v="21"/>
    <x v="407"/>
    <n v="768.5"/>
    <x v="489"/>
  </r>
  <r>
    <n v="584"/>
    <x v="7"/>
    <x v="22"/>
    <x v="408"/>
    <n v="20699"/>
    <x v="490"/>
  </r>
  <r>
    <n v="585"/>
    <x v="7"/>
    <x v="10"/>
    <x v="409"/>
    <n v="0.12368651423210565"/>
    <x v="491"/>
  </r>
  <r>
    <n v="586"/>
    <x v="7"/>
    <x v="23"/>
    <x v="410"/>
    <n v="818.4"/>
    <x v="492"/>
  </r>
  <r>
    <n v="587"/>
    <x v="7"/>
    <x v="24"/>
    <x v="411"/>
    <n v="22.1"/>
    <x v="493"/>
  </r>
  <r>
    <n v="588"/>
    <x v="7"/>
    <x v="25"/>
    <x v="1"/>
    <n v="0"/>
    <x v="5"/>
  </r>
  <r>
    <n v="589"/>
    <x v="7"/>
    <x v="26"/>
    <x v="412"/>
    <n v="2727.9"/>
    <x v="494"/>
  </r>
  <r>
    <n v="590"/>
    <x v="7"/>
    <x v="27"/>
    <x v="413"/>
    <n v="3268.4"/>
    <x v="495"/>
  </r>
  <r>
    <n v="591"/>
    <x v="7"/>
    <x v="28"/>
    <x v="414"/>
    <n v="6836.8"/>
    <x v="496"/>
  </r>
  <r>
    <n v="592"/>
    <x v="7"/>
    <x v="10"/>
    <x v="415"/>
    <n v="4.0853179404901685E-2"/>
    <x v="497"/>
  </r>
  <r>
    <n v="593"/>
    <x v="7"/>
    <x v="29"/>
    <x v="416"/>
    <n v="1814"/>
    <x v="498"/>
  </r>
  <r>
    <n v="594"/>
    <x v="7"/>
    <x v="30"/>
    <x v="1"/>
    <n v="1403"/>
    <x v="499"/>
  </r>
  <r>
    <n v="595"/>
    <x v="7"/>
    <x v="31"/>
    <x v="417"/>
    <n v="507.6"/>
    <x v="500"/>
  </r>
  <r>
    <n v="596"/>
    <x v="7"/>
    <x v="32"/>
    <x v="418"/>
    <n v="14039.1"/>
    <x v="501"/>
  </r>
  <r>
    <n v="597"/>
    <x v="7"/>
    <x v="33"/>
    <x v="419"/>
    <n v="33658.800000000003"/>
    <x v="502"/>
  </r>
  <r>
    <n v="598"/>
    <x v="7"/>
    <x v="34"/>
    <x v="420"/>
    <n v="6635.6"/>
    <x v="503"/>
  </r>
  <r>
    <n v="599"/>
    <x v="7"/>
    <x v="35"/>
    <x v="421"/>
    <n v="526.9"/>
    <x v="504"/>
  </r>
  <r>
    <n v="600"/>
    <x v="7"/>
    <x v="36"/>
    <x v="422"/>
    <n v="58585"/>
    <x v="505"/>
  </r>
  <r>
    <n v="601"/>
    <x v="7"/>
    <x v="10"/>
    <x v="423"/>
    <n v="0.35007364782298223"/>
    <x v="506"/>
  </r>
  <r>
    <n v="602"/>
    <x v="7"/>
    <x v="37"/>
    <x v="424"/>
    <n v="10703.9"/>
    <x v="507"/>
  </r>
  <r>
    <n v="603"/>
    <x v="7"/>
    <x v="38"/>
    <x v="425"/>
    <n v="1103.0999999999999"/>
    <x v="508"/>
  </r>
  <r>
    <n v="604"/>
    <x v="7"/>
    <x v="39"/>
    <x v="426"/>
    <n v="1368.8"/>
    <x v="509"/>
  </r>
  <r>
    <n v="605"/>
    <x v="7"/>
    <x v="40"/>
    <x v="1"/>
    <n v="0"/>
    <x v="5"/>
  </r>
  <r>
    <n v="606"/>
    <x v="7"/>
    <x v="41"/>
    <x v="427"/>
    <n v="324.60000000000002"/>
    <x v="510"/>
  </r>
  <r>
    <n v="607"/>
    <x v="7"/>
    <x v="42"/>
    <x v="428"/>
    <n v="13500.4"/>
    <x v="511"/>
  </r>
  <r>
    <n v="608"/>
    <x v="7"/>
    <x v="10"/>
    <x v="429"/>
    <n v="8.0671405224364418E-2"/>
    <x v="512"/>
  </r>
  <r>
    <n v="609"/>
    <x v="7"/>
    <x v="43"/>
    <x v="430"/>
    <n v="0"/>
    <x v="513"/>
  </r>
  <r>
    <n v="610"/>
    <x v="7"/>
    <x v="44"/>
    <x v="431"/>
    <n v="308.7"/>
    <x v="514"/>
  </r>
  <r>
    <n v="611"/>
    <x v="7"/>
    <x v="45"/>
    <x v="432"/>
    <n v="2860.7"/>
    <x v="515"/>
  </r>
  <r>
    <n v="612"/>
    <x v="7"/>
    <x v="46"/>
    <x v="433"/>
    <n v="0"/>
    <x v="516"/>
  </r>
  <r>
    <n v="613"/>
    <x v="7"/>
    <x v="47"/>
    <x v="434"/>
    <n v="1953.1"/>
    <x v="517"/>
  </r>
  <r>
    <n v="614"/>
    <x v="7"/>
    <x v="48"/>
    <x v="1"/>
    <n v="0"/>
    <x v="5"/>
  </r>
  <r>
    <n v="615"/>
    <x v="7"/>
    <x v="49"/>
    <x v="435"/>
    <n v="0"/>
    <x v="518"/>
  </r>
  <r>
    <n v="616"/>
    <x v="7"/>
    <x v="50"/>
    <x v="436"/>
    <n v="1763.8"/>
    <x v="519"/>
  </r>
  <r>
    <n v="617"/>
    <x v="7"/>
    <x v="51"/>
    <x v="437"/>
    <n v="89"/>
    <x v="520"/>
  </r>
  <r>
    <n v="618"/>
    <x v="7"/>
    <x v="52"/>
    <x v="438"/>
    <n v="0"/>
    <x v="521"/>
  </r>
  <r>
    <n v="619"/>
    <x v="7"/>
    <x v="53"/>
    <x v="439"/>
    <n v="0"/>
    <x v="522"/>
  </r>
  <r>
    <n v="620"/>
    <x v="7"/>
    <x v="54"/>
    <x v="1"/>
    <n v="16.5"/>
    <x v="523"/>
  </r>
  <r>
    <n v="621"/>
    <x v="7"/>
    <x v="55"/>
    <x v="440"/>
    <n v="43.5"/>
    <x v="524"/>
  </r>
  <r>
    <n v="622"/>
    <x v="7"/>
    <x v="56"/>
    <x v="441"/>
    <n v="7035.3"/>
    <x v="525"/>
  </r>
  <r>
    <n v="623"/>
    <x v="7"/>
    <x v="10"/>
    <x v="442"/>
    <n v="4.2039312699991928E-2"/>
    <x v="526"/>
  </r>
  <r>
    <n v="624"/>
    <x v="7"/>
    <x v="57"/>
    <x v="1"/>
    <n v="23355.5"/>
    <x v="527"/>
  </r>
  <r>
    <n v="625"/>
    <x v="7"/>
    <x v="58"/>
    <x v="1"/>
    <n v="7713"/>
    <x v="528"/>
  </r>
  <r>
    <n v="626"/>
    <x v="7"/>
    <x v="59"/>
    <x v="1"/>
    <n v="4139"/>
    <x v="529"/>
  </r>
  <r>
    <n v="627"/>
    <x v="7"/>
    <x v="60"/>
    <x v="1"/>
    <n v="4529.3999999999996"/>
    <x v="530"/>
  </r>
  <r>
    <n v="628"/>
    <x v="7"/>
    <x v="61"/>
    <x v="1"/>
    <n v="4144.6000000000004"/>
    <x v="531"/>
  </r>
  <r>
    <n v="629"/>
    <x v="7"/>
    <x v="62"/>
    <x v="1"/>
    <n v="0"/>
    <x v="5"/>
  </r>
  <r>
    <n v="630"/>
    <x v="7"/>
    <x v="63"/>
    <x v="1"/>
    <n v="43881.5"/>
    <x v="532"/>
  </r>
  <r>
    <n v="631"/>
    <x v="7"/>
    <x v="10"/>
    <x v="1"/>
    <n v="0.26221313948867792"/>
    <x v="533"/>
  </r>
  <r>
    <n v="632"/>
    <x v="7"/>
    <x v="64"/>
    <x v="1"/>
    <n v="506.3"/>
    <x v="534"/>
  </r>
  <r>
    <n v="633"/>
    <x v="7"/>
    <x v="65"/>
    <x v="1"/>
    <n v="0"/>
    <x v="5"/>
  </r>
  <r>
    <n v="634"/>
    <x v="7"/>
    <x v="66"/>
    <x v="1"/>
    <n v="506.3"/>
    <x v="534"/>
  </r>
  <r>
    <n v="635"/>
    <x v="7"/>
    <x v="10"/>
    <x v="1"/>
    <n v="3.0253868378044878E-3"/>
    <x v="535"/>
  </r>
  <r>
    <n v="636"/>
    <x v="7"/>
    <x v="67"/>
    <x v="443"/>
    <n v="417.6"/>
    <x v="536"/>
  </r>
  <r>
    <n v="637"/>
    <x v="7"/>
    <x v="10"/>
    <x v="444"/>
    <n v="2.4953615316356983E-3"/>
    <x v="537"/>
  </r>
  <r>
    <n v="638"/>
    <x v="7"/>
    <x v="68"/>
    <x v="445"/>
    <n v="131.19999999999999"/>
    <x v="538"/>
  </r>
  <r>
    <n v="639"/>
    <x v="7"/>
    <x v="10"/>
    <x v="446"/>
    <n v="7.8398331645259485E-4"/>
    <x v="539"/>
  </r>
  <r>
    <n v="640"/>
    <x v="7"/>
    <x v="69"/>
    <x v="447"/>
    <n v="167350.50000000003"/>
    <x v="540"/>
  </r>
  <r>
    <n v="641"/>
    <x v="8"/>
    <x v="0"/>
    <x v="448"/>
    <n v="26137.4"/>
    <x v="541"/>
  </r>
  <r>
    <n v="642"/>
    <x v="8"/>
    <x v="1"/>
    <x v="1"/>
    <n v="0"/>
    <x v="5"/>
  </r>
  <r>
    <n v="643"/>
    <x v="8"/>
    <x v="2"/>
    <x v="449"/>
    <n v="5.7"/>
    <x v="542"/>
  </r>
  <r>
    <n v="644"/>
    <x v="8"/>
    <x v="3"/>
    <x v="450"/>
    <n v="1387"/>
    <x v="543"/>
  </r>
  <r>
    <n v="645"/>
    <x v="8"/>
    <x v="4"/>
    <x v="451"/>
    <n v="0"/>
    <x v="544"/>
  </r>
  <r>
    <n v="646"/>
    <x v="8"/>
    <x v="5"/>
    <x v="452"/>
    <n v="0"/>
    <x v="545"/>
  </r>
  <r>
    <n v="647"/>
    <x v="8"/>
    <x v="6"/>
    <x v="453"/>
    <n v="0"/>
    <x v="546"/>
  </r>
  <r>
    <n v="648"/>
    <x v="8"/>
    <x v="7"/>
    <x v="454"/>
    <n v="3685.4"/>
    <x v="547"/>
  </r>
  <r>
    <n v="649"/>
    <x v="8"/>
    <x v="8"/>
    <x v="455"/>
    <n v="10677.7"/>
    <x v="548"/>
  </r>
  <r>
    <n v="650"/>
    <x v="8"/>
    <x v="9"/>
    <x v="456"/>
    <n v="41893.200000000004"/>
    <x v="549"/>
  </r>
  <r>
    <n v="651"/>
    <x v="8"/>
    <x v="10"/>
    <x v="457"/>
    <n v="0.21951852141019793"/>
    <x v="550"/>
  </r>
  <r>
    <n v="652"/>
    <x v="8"/>
    <x v="11"/>
    <x v="458"/>
    <n v="600.9"/>
    <x v="551"/>
  </r>
  <r>
    <n v="653"/>
    <x v="8"/>
    <x v="12"/>
    <x v="459"/>
    <n v="5824.6"/>
    <x v="552"/>
  </r>
  <r>
    <n v="654"/>
    <x v="8"/>
    <x v="13"/>
    <x v="1"/>
    <n v="0"/>
    <x v="5"/>
  </r>
  <r>
    <n v="655"/>
    <x v="8"/>
    <x v="14"/>
    <x v="460"/>
    <n v="2189.4"/>
    <x v="553"/>
  </r>
  <r>
    <n v="656"/>
    <x v="8"/>
    <x v="15"/>
    <x v="461"/>
    <n v="8614.9"/>
    <x v="554"/>
  </r>
  <r>
    <n v="657"/>
    <x v="8"/>
    <x v="10"/>
    <x v="462"/>
    <n v="4.5141696268050993E-2"/>
    <x v="555"/>
  </r>
  <r>
    <n v="658"/>
    <x v="8"/>
    <x v="16"/>
    <x v="1"/>
    <n v="0"/>
    <x v="5"/>
  </r>
  <r>
    <n v="659"/>
    <x v="8"/>
    <x v="17"/>
    <x v="463"/>
    <n v="4116.8"/>
    <x v="556"/>
  </r>
  <r>
    <n v="660"/>
    <x v="8"/>
    <x v="18"/>
    <x v="1"/>
    <n v="0"/>
    <x v="5"/>
  </r>
  <r>
    <n v="661"/>
    <x v="8"/>
    <x v="19"/>
    <x v="464"/>
    <n v="18482.7"/>
    <x v="557"/>
  </r>
  <r>
    <n v="662"/>
    <x v="8"/>
    <x v="20"/>
    <x v="1"/>
    <n v="0"/>
    <x v="5"/>
  </r>
  <r>
    <n v="663"/>
    <x v="8"/>
    <x v="21"/>
    <x v="465"/>
    <n v="2704.6"/>
    <x v="558"/>
  </r>
  <r>
    <n v="664"/>
    <x v="8"/>
    <x v="22"/>
    <x v="466"/>
    <n v="25304.1"/>
    <x v="559"/>
  </r>
  <r>
    <n v="665"/>
    <x v="8"/>
    <x v="10"/>
    <x v="467"/>
    <n v="0.13259236863299506"/>
    <x v="560"/>
  </r>
  <r>
    <n v="666"/>
    <x v="8"/>
    <x v="23"/>
    <x v="468"/>
    <n v="0"/>
    <x v="561"/>
  </r>
  <r>
    <n v="667"/>
    <x v="8"/>
    <x v="24"/>
    <x v="469"/>
    <n v="3.7"/>
    <x v="562"/>
  </r>
  <r>
    <n v="668"/>
    <x v="8"/>
    <x v="25"/>
    <x v="1"/>
    <n v="0"/>
    <x v="5"/>
  </r>
  <r>
    <n v="669"/>
    <x v="8"/>
    <x v="26"/>
    <x v="470"/>
    <n v="92859.599999999991"/>
    <x v="563"/>
  </r>
  <r>
    <n v="670"/>
    <x v="8"/>
    <x v="27"/>
    <x v="471"/>
    <n v="2734.5"/>
    <x v="564"/>
  </r>
  <r>
    <n v="671"/>
    <x v="8"/>
    <x v="28"/>
    <x v="472"/>
    <n v="95597.799999999988"/>
    <x v="565"/>
  </r>
  <r>
    <n v="672"/>
    <x v="8"/>
    <x v="10"/>
    <x v="473"/>
    <n v="0.50092825819149212"/>
    <x v="566"/>
  </r>
  <r>
    <n v="673"/>
    <x v="8"/>
    <x v="29"/>
    <x v="1"/>
    <n v="0"/>
    <x v="5"/>
  </r>
  <r>
    <n v="674"/>
    <x v="8"/>
    <x v="30"/>
    <x v="1"/>
    <n v="105.6"/>
    <x v="567"/>
  </r>
  <r>
    <n v="675"/>
    <x v="8"/>
    <x v="31"/>
    <x v="474"/>
    <n v="0"/>
    <x v="568"/>
  </r>
  <r>
    <n v="676"/>
    <x v="8"/>
    <x v="32"/>
    <x v="475"/>
    <n v="0"/>
    <x v="569"/>
  </r>
  <r>
    <n v="677"/>
    <x v="8"/>
    <x v="33"/>
    <x v="476"/>
    <n v="446.2"/>
    <x v="570"/>
  </r>
  <r>
    <n v="678"/>
    <x v="8"/>
    <x v="34"/>
    <x v="1"/>
    <n v="0"/>
    <x v="5"/>
  </r>
  <r>
    <n v="679"/>
    <x v="8"/>
    <x v="35"/>
    <x v="477"/>
    <n v="53.5"/>
    <x v="571"/>
  </r>
  <r>
    <n v="680"/>
    <x v="8"/>
    <x v="36"/>
    <x v="478"/>
    <n v="605.29999999999995"/>
    <x v="572"/>
  </r>
  <r>
    <n v="681"/>
    <x v="8"/>
    <x v="10"/>
    <x v="479"/>
    <n v="3.1717453192783743E-3"/>
    <x v="573"/>
  </r>
  <r>
    <n v="682"/>
    <x v="8"/>
    <x v="37"/>
    <x v="480"/>
    <n v="112.7"/>
    <x v="574"/>
  </r>
  <r>
    <n v="683"/>
    <x v="8"/>
    <x v="38"/>
    <x v="481"/>
    <n v="35.9"/>
    <x v="575"/>
  </r>
  <r>
    <n v="684"/>
    <x v="8"/>
    <x v="39"/>
    <x v="482"/>
    <n v="44.3"/>
    <x v="576"/>
  </r>
  <r>
    <n v="685"/>
    <x v="8"/>
    <x v="40"/>
    <x v="1"/>
    <n v="0"/>
    <x v="5"/>
  </r>
  <r>
    <n v="686"/>
    <x v="8"/>
    <x v="41"/>
    <x v="483"/>
    <n v="185.1"/>
    <x v="577"/>
  </r>
  <r>
    <n v="687"/>
    <x v="8"/>
    <x v="42"/>
    <x v="484"/>
    <n v="378"/>
    <x v="578"/>
  </r>
  <r>
    <n v="688"/>
    <x v="8"/>
    <x v="10"/>
    <x v="485"/>
    <n v="1.980703338323518E-3"/>
    <x v="579"/>
  </r>
  <r>
    <n v="689"/>
    <x v="8"/>
    <x v="43"/>
    <x v="486"/>
    <n v="0"/>
    <x v="580"/>
  </r>
  <r>
    <n v="690"/>
    <x v="8"/>
    <x v="44"/>
    <x v="487"/>
    <n v="258.60000000000002"/>
    <x v="581"/>
  </r>
  <r>
    <n v="691"/>
    <x v="8"/>
    <x v="45"/>
    <x v="488"/>
    <n v="872.6"/>
    <x v="582"/>
  </r>
  <r>
    <n v="692"/>
    <x v="8"/>
    <x v="46"/>
    <x v="489"/>
    <n v="56.6"/>
    <x v="583"/>
  </r>
  <r>
    <n v="693"/>
    <x v="8"/>
    <x v="47"/>
    <x v="490"/>
    <n v="414.7"/>
    <x v="584"/>
  </r>
  <r>
    <n v="694"/>
    <x v="8"/>
    <x v="48"/>
    <x v="491"/>
    <n v="195.2"/>
    <x v="585"/>
  </r>
  <r>
    <n v="695"/>
    <x v="8"/>
    <x v="49"/>
    <x v="1"/>
    <n v="0"/>
    <x v="5"/>
  </r>
  <r>
    <n v="696"/>
    <x v="8"/>
    <x v="50"/>
    <x v="492"/>
    <n v="21.9"/>
    <x v="586"/>
  </r>
  <r>
    <n v="697"/>
    <x v="8"/>
    <x v="51"/>
    <x v="493"/>
    <n v="0"/>
    <x v="587"/>
  </r>
  <r>
    <n v="698"/>
    <x v="8"/>
    <x v="52"/>
    <x v="1"/>
    <n v="0"/>
    <x v="5"/>
  </r>
  <r>
    <n v="699"/>
    <x v="8"/>
    <x v="53"/>
    <x v="494"/>
    <n v="0"/>
    <x v="588"/>
  </r>
  <r>
    <n v="700"/>
    <x v="8"/>
    <x v="54"/>
    <x v="495"/>
    <n v="13210.4"/>
    <x v="589"/>
  </r>
  <r>
    <n v="701"/>
    <x v="8"/>
    <x v="55"/>
    <x v="1"/>
    <n v="0"/>
    <x v="5"/>
  </r>
  <r>
    <n v="702"/>
    <x v="8"/>
    <x v="56"/>
    <x v="496"/>
    <n v="15030"/>
    <x v="590"/>
  </r>
  <r>
    <n v="703"/>
    <x v="8"/>
    <x v="10"/>
    <x v="497"/>
    <n v="7.8756537500006552E-2"/>
    <x v="591"/>
  </r>
  <r>
    <n v="704"/>
    <x v="8"/>
    <x v="57"/>
    <x v="1"/>
    <n v="0"/>
    <x v="5"/>
  </r>
  <r>
    <n v="705"/>
    <x v="8"/>
    <x v="58"/>
    <x v="1"/>
    <n v="0"/>
    <x v="5"/>
  </r>
  <r>
    <n v="706"/>
    <x v="8"/>
    <x v="59"/>
    <x v="1"/>
    <n v="0"/>
    <x v="5"/>
  </r>
  <r>
    <n v="707"/>
    <x v="8"/>
    <x v="60"/>
    <x v="1"/>
    <n v="0"/>
    <x v="5"/>
  </r>
  <r>
    <n v="708"/>
    <x v="8"/>
    <x v="61"/>
    <x v="1"/>
    <n v="0"/>
    <x v="5"/>
  </r>
  <r>
    <n v="709"/>
    <x v="8"/>
    <x v="62"/>
    <x v="1"/>
    <n v="0"/>
    <x v="5"/>
  </r>
  <r>
    <n v="710"/>
    <x v="8"/>
    <x v="63"/>
    <x v="1"/>
    <n v="0"/>
    <x v="5"/>
  </r>
  <r>
    <n v="711"/>
    <x v="8"/>
    <x v="10"/>
    <x v="1"/>
    <n v="0"/>
    <x v="5"/>
  </r>
  <r>
    <n v="712"/>
    <x v="8"/>
    <x v="64"/>
    <x v="1"/>
    <n v="0"/>
    <x v="5"/>
  </r>
  <r>
    <n v="713"/>
    <x v="8"/>
    <x v="65"/>
    <x v="1"/>
    <n v="0"/>
    <x v="5"/>
  </r>
  <r>
    <n v="714"/>
    <x v="8"/>
    <x v="66"/>
    <x v="1"/>
    <n v="0"/>
    <x v="5"/>
  </r>
  <r>
    <n v="715"/>
    <x v="8"/>
    <x v="10"/>
    <x v="1"/>
    <n v="0"/>
    <x v="5"/>
  </r>
  <r>
    <n v="716"/>
    <x v="8"/>
    <x v="67"/>
    <x v="498"/>
    <n v="1583.8"/>
    <x v="592"/>
  </r>
  <r>
    <n v="717"/>
    <x v="8"/>
    <x v="10"/>
    <x v="499"/>
    <n v="8.2990421884571106E-3"/>
    <x v="593"/>
  </r>
  <r>
    <n v="718"/>
    <x v="8"/>
    <x v="68"/>
    <x v="500"/>
    <n v="1834.2"/>
    <x v="594"/>
  </r>
  <r>
    <n v="719"/>
    <x v="8"/>
    <x v="10"/>
    <x v="501"/>
    <n v="9.611127151198405E-3"/>
    <x v="595"/>
  </r>
  <r>
    <n v="720"/>
    <x v="8"/>
    <x v="69"/>
    <x v="502"/>
    <n v="190841.3"/>
    <x v="596"/>
  </r>
  <r>
    <n v="721"/>
    <x v="9"/>
    <x v="0"/>
    <x v="1"/>
    <n v="0"/>
    <x v="5"/>
  </r>
  <r>
    <n v="722"/>
    <x v="9"/>
    <x v="1"/>
    <x v="1"/>
    <n v="0"/>
    <x v="5"/>
  </r>
  <r>
    <n v="723"/>
    <x v="9"/>
    <x v="2"/>
    <x v="1"/>
    <n v="0"/>
    <x v="5"/>
  </r>
  <r>
    <n v="724"/>
    <x v="9"/>
    <x v="3"/>
    <x v="1"/>
    <n v="0"/>
    <x v="5"/>
  </r>
  <r>
    <n v="725"/>
    <x v="9"/>
    <x v="4"/>
    <x v="1"/>
    <n v="0"/>
    <x v="5"/>
  </r>
  <r>
    <n v="726"/>
    <x v="9"/>
    <x v="5"/>
    <x v="1"/>
    <n v="0"/>
    <x v="5"/>
  </r>
  <r>
    <n v="727"/>
    <x v="9"/>
    <x v="6"/>
    <x v="1"/>
    <n v="0"/>
    <x v="5"/>
  </r>
  <r>
    <n v="728"/>
    <x v="9"/>
    <x v="7"/>
    <x v="1"/>
    <n v="0"/>
    <x v="5"/>
  </r>
  <r>
    <n v="729"/>
    <x v="9"/>
    <x v="8"/>
    <x v="1"/>
    <n v="0"/>
    <x v="5"/>
  </r>
  <r>
    <n v="730"/>
    <x v="9"/>
    <x v="9"/>
    <x v="1"/>
    <n v="0"/>
    <x v="5"/>
  </r>
  <r>
    <n v="731"/>
    <x v="9"/>
    <x v="10"/>
    <x v="1"/>
    <n v="0"/>
    <x v="5"/>
  </r>
  <r>
    <n v="732"/>
    <x v="9"/>
    <x v="11"/>
    <x v="1"/>
    <n v="0"/>
    <x v="5"/>
  </r>
  <r>
    <n v="733"/>
    <x v="9"/>
    <x v="12"/>
    <x v="1"/>
    <n v="0"/>
    <x v="5"/>
  </r>
  <r>
    <n v="734"/>
    <x v="9"/>
    <x v="13"/>
    <x v="1"/>
    <n v="0"/>
    <x v="5"/>
  </r>
  <r>
    <n v="735"/>
    <x v="9"/>
    <x v="14"/>
    <x v="1"/>
    <n v="0"/>
    <x v="5"/>
  </r>
  <r>
    <n v="736"/>
    <x v="9"/>
    <x v="15"/>
    <x v="1"/>
    <n v="0"/>
    <x v="5"/>
  </r>
  <r>
    <n v="737"/>
    <x v="9"/>
    <x v="10"/>
    <x v="1"/>
    <n v="0"/>
    <x v="5"/>
  </r>
  <r>
    <n v="738"/>
    <x v="9"/>
    <x v="16"/>
    <x v="1"/>
    <n v="0"/>
    <x v="5"/>
  </r>
  <r>
    <n v="739"/>
    <x v="9"/>
    <x v="17"/>
    <x v="1"/>
    <n v="0"/>
    <x v="5"/>
  </r>
  <r>
    <n v="740"/>
    <x v="9"/>
    <x v="18"/>
    <x v="1"/>
    <n v="0"/>
    <x v="5"/>
  </r>
  <r>
    <n v="741"/>
    <x v="9"/>
    <x v="19"/>
    <x v="1"/>
    <n v="0"/>
    <x v="5"/>
  </r>
  <r>
    <n v="742"/>
    <x v="9"/>
    <x v="20"/>
    <x v="1"/>
    <n v="0"/>
    <x v="5"/>
  </r>
  <r>
    <n v="743"/>
    <x v="9"/>
    <x v="21"/>
    <x v="1"/>
    <n v="0"/>
    <x v="5"/>
  </r>
  <r>
    <n v="744"/>
    <x v="9"/>
    <x v="22"/>
    <x v="1"/>
    <n v="0"/>
    <x v="5"/>
  </r>
  <r>
    <n v="745"/>
    <x v="9"/>
    <x v="10"/>
    <x v="1"/>
    <n v="0"/>
    <x v="5"/>
  </r>
  <r>
    <n v="746"/>
    <x v="9"/>
    <x v="23"/>
    <x v="1"/>
    <n v="0"/>
    <x v="5"/>
  </r>
  <r>
    <n v="747"/>
    <x v="9"/>
    <x v="24"/>
    <x v="1"/>
    <n v="0"/>
    <x v="5"/>
  </r>
  <r>
    <n v="748"/>
    <x v="9"/>
    <x v="25"/>
    <x v="1"/>
    <n v="0"/>
    <x v="5"/>
  </r>
  <r>
    <n v="749"/>
    <x v="9"/>
    <x v="26"/>
    <x v="1"/>
    <n v="0"/>
    <x v="5"/>
  </r>
  <r>
    <n v="750"/>
    <x v="9"/>
    <x v="27"/>
    <x v="1"/>
    <n v="0"/>
    <x v="5"/>
  </r>
  <r>
    <n v="751"/>
    <x v="9"/>
    <x v="28"/>
    <x v="1"/>
    <n v="0"/>
    <x v="5"/>
  </r>
  <r>
    <n v="752"/>
    <x v="9"/>
    <x v="10"/>
    <x v="1"/>
    <n v="0"/>
    <x v="5"/>
  </r>
  <r>
    <n v="753"/>
    <x v="9"/>
    <x v="29"/>
    <x v="1"/>
    <n v="0"/>
    <x v="5"/>
  </r>
  <r>
    <n v="754"/>
    <x v="9"/>
    <x v="30"/>
    <x v="1"/>
    <n v="0"/>
    <x v="5"/>
  </r>
  <r>
    <n v="755"/>
    <x v="9"/>
    <x v="31"/>
    <x v="1"/>
    <n v="0"/>
    <x v="5"/>
  </r>
  <r>
    <n v="756"/>
    <x v="9"/>
    <x v="32"/>
    <x v="1"/>
    <n v="0"/>
    <x v="5"/>
  </r>
  <r>
    <n v="757"/>
    <x v="9"/>
    <x v="33"/>
    <x v="1"/>
    <n v="0"/>
    <x v="5"/>
  </r>
  <r>
    <n v="758"/>
    <x v="9"/>
    <x v="34"/>
    <x v="1"/>
    <n v="0"/>
    <x v="5"/>
  </r>
  <r>
    <n v="759"/>
    <x v="9"/>
    <x v="35"/>
    <x v="1"/>
    <n v="0"/>
    <x v="5"/>
  </r>
  <r>
    <n v="760"/>
    <x v="9"/>
    <x v="36"/>
    <x v="1"/>
    <n v="0"/>
    <x v="5"/>
  </r>
  <r>
    <n v="761"/>
    <x v="9"/>
    <x v="10"/>
    <x v="1"/>
    <n v="0"/>
    <x v="5"/>
  </r>
  <r>
    <n v="762"/>
    <x v="9"/>
    <x v="37"/>
    <x v="503"/>
    <n v="230.732"/>
    <x v="597"/>
  </r>
  <r>
    <n v="763"/>
    <x v="9"/>
    <x v="38"/>
    <x v="504"/>
    <n v="528.33699999999999"/>
    <x v="598"/>
  </r>
  <r>
    <n v="764"/>
    <x v="9"/>
    <x v="39"/>
    <x v="505"/>
    <n v="746.51499999999999"/>
    <x v="599"/>
  </r>
  <r>
    <n v="765"/>
    <x v="9"/>
    <x v="40"/>
    <x v="1"/>
    <n v="0"/>
    <x v="5"/>
  </r>
  <r>
    <n v="766"/>
    <x v="9"/>
    <x v="41"/>
    <x v="1"/>
    <n v="0"/>
    <x v="5"/>
  </r>
  <r>
    <n v="767"/>
    <x v="9"/>
    <x v="42"/>
    <x v="506"/>
    <n v="1505.5839999999998"/>
    <x v="600"/>
  </r>
  <r>
    <n v="768"/>
    <x v="9"/>
    <x v="10"/>
    <x v="507"/>
    <n v="1"/>
    <x v="601"/>
  </r>
  <r>
    <n v="769"/>
    <x v="9"/>
    <x v="43"/>
    <x v="1"/>
    <n v="0"/>
    <x v="5"/>
  </r>
  <r>
    <n v="770"/>
    <x v="9"/>
    <x v="44"/>
    <x v="1"/>
    <n v="0"/>
    <x v="5"/>
  </r>
  <r>
    <n v="771"/>
    <x v="9"/>
    <x v="45"/>
    <x v="1"/>
    <n v="0"/>
    <x v="5"/>
  </r>
  <r>
    <n v="772"/>
    <x v="9"/>
    <x v="46"/>
    <x v="1"/>
    <n v="0"/>
    <x v="5"/>
  </r>
  <r>
    <n v="773"/>
    <x v="9"/>
    <x v="47"/>
    <x v="1"/>
    <n v="0"/>
    <x v="5"/>
  </r>
  <r>
    <n v="774"/>
    <x v="9"/>
    <x v="48"/>
    <x v="1"/>
    <n v="0"/>
    <x v="5"/>
  </r>
  <r>
    <n v="775"/>
    <x v="9"/>
    <x v="49"/>
    <x v="1"/>
    <n v="0"/>
    <x v="5"/>
  </r>
  <r>
    <n v="776"/>
    <x v="9"/>
    <x v="50"/>
    <x v="1"/>
    <n v="0"/>
    <x v="5"/>
  </r>
  <r>
    <n v="777"/>
    <x v="9"/>
    <x v="51"/>
    <x v="1"/>
    <n v="0"/>
    <x v="5"/>
  </r>
  <r>
    <n v="778"/>
    <x v="9"/>
    <x v="52"/>
    <x v="1"/>
    <n v="0"/>
    <x v="5"/>
  </r>
  <r>
    <n v="779"/>
    <x v="9"/>
    <x v="53"/>
    <x v="1"/>
    <n v="0"/>
    <x v="5"/>
  </r>
  <r>
    <n v="780"/>
    <x v="9"/>
    <x v="54"/>
    <x v="1"/>
    <n v="0"/>
    <x v="5"/>
  </r>
  <r>
    <n v="781"/>
    <x v="9"/>
    <x v="55"/>
    <x v="1"/>
    <n v="0"/>
    <x v="5"/>
  </r>
  <r>
    <n v="782"/>
    <x v="9"/>
    <x v="56"/>
    <x v="1"/>
    <n v="0"/>
    <x v="5"/>
  </r>
  <r>
    <n v="783"/>
    <x v="9"/>
    <x v="10"/>
    <x v="1"/>
    <n v="0"/>
    <x v="5"/>
  </r>
  <r>
    <n v="784"/>
    <x v="9"/>
    <x v="57"/>
    <x v="1"/>
    <n v="0"/>
    <x v="5"/>
  </r>
  <r>
    <n v="785"/>
    <x v="9"/>
    <x v="58"/>
    <x v="1"/>
    <n v="0"/>
    <x v="5"/>
  </r>
  <r>
    <n v="786"/>
    <x v="9"/>
    <x v="59"/>
    <x v="1"/>
    <n v="0"/>
    <x v="5"/>
  </r>
  <r>
    <n v="787"/>
    <x v="9"/>
    <x v="60"/>
    <x v="1"/>
    <n v="0"/>
    <x v="5"/>
  </r>
  <r>
    <n v="788"/>
    <x v="9"/>
    <x v="61"/>
    <x v="1"/>
    <n v="0"/>
    <x v="5"/>
  </r>
  <r>
    <n v="789"/>
    <x v="9"/>
    <x v="62"/>
    <x v="1"/>
    <n v="0"/>
    <x v="5"/>
  </r>
  <r>
    <n v="790"/>
    <x v="9"/>
    <x v="63"/>
    <x v="1"/>
    <n v="0"/>
    <x v="5"/>
  </r>
  <r>
    <n v="791"/>
    <x v="9"/>
    <x v="10"/>
    <x v="1"/>
    <n v="0"/>
    <x v="5"/>
  </r>
  <r>
    <n v="792"/>
    <x v="9"/>
    <x v="64"/>
    <x v="1"/>
    <n v="0"/>
    <x v="5"/>
  </r>
  <r>
    <n v="793"/>
    <x v="9"/>
    <x v="65"/>
    <x v="1"/>
    <n v="0"/>
    <x v="5"/>
  </r>
  <r>
    <n v="794"/>
    <x v="9"/>
    <x v="66"/>
    <x v="1"/>
    <n v="0"/>
    <x v="5"/>
  </r>
  <r>
    <n v="795"/>
    <x v="9"/>
    <x v="10"/>
    <x v="1"/>
    <n v="0"/>
    <x v="5"/>
  </r>
  <r>
    <n v="796"/>
    <x v="9"/>
    <x v="67"/>
    <x v="508"/>
    <n v="0"/>
    <x v="602"/>
  </r>
  <r>
    <n v="797"/>
    <x v="9"/>
    <x v="10"/>
    <x v="509"/>
    <n v="0"/>
    <x v="603"/>
  </r>
  <r>
    <n v="798"/>
    <x v="9"/>
    <x v="68"/>
    <x v="510"/>
    <n v="0"/>
    <x v="604"/>
  </r>
  <r>
    <n v="799"/>
    <x v="9"/>
    <x v="10"/>
    <x v="511"/>
    <n v="0"/>
    <x v="605"/>
  </r>
  <r>
    <n v="800"/>
    <x v="9"/>
    <x v="69"/>
    <x v="512"/>
    <n v="1505.5839999999998"/>
    <x v="606"/>
  </r>
  <r>
    <n v="801"/>
    <x v="10"/>
    <x v="0"/>
    <x v="513"/>
    <n v="253761.25"/>
    <x v="607"/>
  </r>
  <r>
    <n v="802"/>
    <x v="10"/>
    <x v="1"/>
    <x v="1"/>
    <n v="0"/>
    <x v="5"/>
  </r>
  <r>
    <n v="803"/>
    <x v="10"/>
    <x v="2"/>
    <x v="1"/>
    <n v="0"/>
    <x v="5"/>
  </r>
  <r>
    <n v="804"/>
    <x v="10"/>
    <x v="3"/>
    <x v="514"/>
    <n v="171.7"/>
    <x v="608"/>
  </r>
  <r>
    <n v="805"/>
    <x v="10"/>
    <x v="4"/>
    <x v="515"/>
    <n v="23"/>
    <x v="609"/>
  </r>
  <r>
    <n v="806"/>
    <x v="10"/>
    <x v="5"/>
    <x v="1"/>
    <n v="0"/>
    <x v="5"/>
  </r>
  <r>
    <n v="807"/>
    <x v="10"/>
    <x v="6"/>
    <x v="516"/>
    <n v="1069.3"/>
    <x v="610"/>
  </r>
  <r>
    <n v="808"/>
    <x v="10"/>
    <x v="7"/>
    <x v="517"/>
    <n v="26086.3"/>
    <x v="611"/>
  </r>
  <r>
    <n v="809"/>
    <x v="10"/>
    <x v="8"/>
    <x v="1"/>
    <n v="0"/>
    <x v="5"/>
  </r>
  <r>
    <n v="810"/>
    <x v="10"/>
    <x v="9"/>
    <x v="518"/>
    <n v="281111.55"/>
    <x v="612"/>
  </r>
  <r>
    <n v="811"/>
    <x v="10"/>
    <x v="10"/>
    <x v="519"/>
    <n v="0.12799582616886668"/>
    <x v="613"/>
  </r>
  <r>
    <n v="812"/>
    <x v="10"/>
    <x v="11"/>
    <x v="520"/>
    <n v="54772"/>
    <x v="614"/>
  </r>
  <r>
    <n v="813"/>
    <x v="10"/>
    <x v="12"/>
    <x v="521"/>
    <n v="186624.7"/>
    <x v="615"/>
  </r>
  <r>
    <n v="814"/>
    <x v="10"/>
    <x v="13"/>
    <x v="1"/>
    <n v="0"/>
    <x v="5"/>
  </r>
  <r>
    <n v="815"/>
    <x v="10"/>
    <x v="14"/>
    <x v="522"/>
    <n v="11764.9"/>
    <x v="616"/>
  </r>
  <r>
    <n v="816"/>
    <x v="10"/>
    <x v="15"/>
    <x v="523"/>
    <n v="253161.60000000001"/>
    <x v="617"/>
  </r>
  <r>
    <n v="817"/>
    <x v="10"/>
    <x v="10"/>
    <x v="524"/>
    <n v="0.11526964347865522"/>
    <x v="618"/>
  </r>
  <r>
    <n v="818"/>
    <x v="10"/>
    <x v="16"/>
    <x v="525"/>
    <n v="147141"/>
    <x v="619"/>
  </r>
  <r>
    <n v="819"/>
    <x v="10"/>
    <x v="17"/>
    <x v="526"/>
    <n v="3347.5"/>
    <x v="620"/>
  </r>
  <r>
    <n v="820"/>
    <x v="10"/>
    <x v="18"/>
    <x v="1"/>
    <n v="0"/>
    <x v="5"/>
  </r>
  <r>
    <n v="821"/>
    <x v="10"/>
    <x v="19"/>
    <x v="527"/>
    <n v="107842.3"/>
    <x v="621"/>
  </r>
  <r>
    <n v="822"/>
    <x v="10"/>
    <x v="20"/>
    <x v="1"/>
    <n v="0"/>
    <x v="5"/>
  </r>
  <r>
    <n v="823"/>
    <x v="10"/>
    <x v="21"/>
    <x v="528"/>
    <n v="341.5"/>
    <x v="622"/>
  </r>
  <r>
    <n v="824"/>
    <x v="10"/>
    <x v="22"/>
    <x v="529"/>
    <n v="258672.3"/>
    <x v="623"/>
  </r>
  <r>
    <n v="825"/>
    <x v="10"/>
    <x v="10"/>
    <x v="530"/>
    <n v="0.11777877766139787"/>
    <x v="624"/>
  </r>
  <r>
    <n v="826"/>
    <x v="10"/>
    <x v="23"/>
    <x v="531"/>
    <n v="8293.2000000000007"/>
    <x v="625"/>
  </r>
  <r>
    <n v="827"/>
    <x v="10"/>
    <x v="24"/>
    <x v="532"/>
    <n v="664.2"/>
    <x v="626"/>
  </r>
  <r>
    <n v="828"/>
    <x v="10"/>
    <x v="25"/>
    <x v="533"/>
    <n v="11.8"/>
    <x v="627"/>
  </r>
  <r>
    <n v="829"/>
    <x v="10"/>
    <x v="26"/>
    <x v="534"/>
    <n v="954779.9"/>
    <x v="628"/>
  </r>
  <r>
    <n v="830"/>
    <x v="10"/>
    <x v="27"/>
    <x v="535"/>
    <n v="590.20000000000005"/>
    <x v="629"/>
  </r>
  <r>
    <n v="831"/>
    <x v="10"/>
    <x v="28"/>
    <x v="536"/>
    <n v="964339.29999999993"/>
    <x v="630"/>
  </r>
  <r>
    <n v="832"/>
    <x v="10"/>
    <x v="10"/>
    <x v="537"/>
    <n v="0.43908336534235809"/>
    <x v="631"/>
  </r>
  <r>
    <n v="833"/>
    <x v="10"/>
    <x v="29"/>
    <x v="538"/>
    <n v="8299.25"/>
    <x v="632"/>
  </r>
  <r>
    <n v="834"/>
    <x v="10"/>
    <x v="30"/>
    <x v="539"/>
    <n v="118.3"/>
    <x v="633"/>
  </r>
  <r>
    <n v="835"/>
    <x v="10"/>
    <x v="31"/>
    <x v="540"/>
    <n v="34.799999999999997"/>
    <x v="634"/>
  </r>
  <r>
    <n v="836"/>
    <x v="10"/>
    <x v="32"/>
    <x v="541"/>
    <n v="228.3"/>
    <x v="635"/>
  </r>
  <r>
    <n v="837"/>
    <x v="10"/>
    <x v="33"/>
    <x v="542"/>
    <n v="136579.9"/>
    <x v="636"/>
  </r>
  <r>
    <n v="838"/>
    <x v="10"/>
    <x v="34"/>
    <x v="543"/>
    <n v="13424.7"/>
    <x v="637"/>
  </r>
  <r>
    <n v="839"/>
    <x v="10"/>
    <x v="35"/>
    <x v="544"/>
    <n v="1067.8"/>
    <x v="638"/>
  </r>
  <r>
    <n v="840"/>
    <x v="10"/>
    <x v="36"/>
    <x v="545"/>
    <n v="159753.04999999999"/>
    <x v="639"/>
  </r>
  <r>
    <n v="841"/>
    <x v="10"/>
    <x v="10"/>
    <x v="546"/>
    <n v="7.2738824206071459E-2"/>
    <x v="640"/>
  </r>
  <r>
    <n v="842"/>
    <x v="10"/>
    <x v="37"/>
    <x v="547"/>
    <n v="2488.6"/>
    <x v="641"/>
  </r>
  <r>
    <n v="843"/>
    <x v="10"/>
    <x v="38"/>
    <x v="1"/>
    <n v="0"/>
    <x v="5"/>
  </r>
  <r>
    <n v="844"/>
    <x v="10"/>
    <x v="39"/>
    <x v="548"/>
    <n v="28408.1"/>
    <x v="642"/>
  </r>
  <r>
    <n v="845"/>
    <x v="10"/>
    <x v="40"/>
    <x v="549"/>
    <n v="0"/>
    <x v="643"/>
  </r>
  <r>
    <n v="846"/>
    <x v="10"/>
    <x v="41"/>
    <x v="550"/>
    <n v="49.7"/>
    <x v="644"/>
  </r>
  <r>
    <n v="847"/>
    <x v="10"/>
    <x v="42"/>
    <x v="551"/>
    <n v="30946.399999999998"/>
    <x v="645"/>
  </r>
  <r>
    <n v="848"/>
    <x v="10"/>
    <x v="10"/>
    <x v="552"/>
    <n v="1.4090527532405608E-2"/>
    <x v="646"/>
  </r>
  <r>
    <n v="849"/>
    <x v="10"/>
    <x v="43"/>
    <x v="553"/>
    <n v="546"/>
    <x v="647"/>
  </r>
  <r>
    <n v="850"/>
    <x v="10"/>
    <x v="44"/>
    <x v="554"/>
    <n v="13368.9"/>
    <x v="648"/>
  </r>
  <r>
    <n v="851"/>
    <x v="10"/>
    <x v="45"/>
    <x v="555"/>
    <n v="20562.8"/>
    <x v="649"/>
  </r>
  <r>
    <n v="852"/>
    <x v="10"/>
    <x v="46"/>
    <x v="556"/>
    <n v="1696.4"/>
    <x v="650"/>
  </r>
  <r>
    <n v="853"/>
    <x v="10"/>
    <x v="47"/>
    <x v="557"/>
    <n v="7092.2"/>
    <x v="651"/>
  </r>
  <r>
    <n v="854"/>
    <x v="10"/>
    <x v="48"/>
    <x v="1"/>
    <n v="0"/>
    <x v="5"/>
  </r>
  <r>
    <n v="855"/>
    <x v="10"/>
    <x v="49"/>
    <x v="558"/>
    <n v="19605.5"/>
    <x v="652"/>
  </r>
  <r>
    <n v="856"/>
    <x v="10"/>
    <x v="50"/>
    <x v="559"/>
    <n v="73227.5"/>
    <x v="653"/>
  </r>
  <r>
    <n v="857"/>
    <x v="10"/>
    <x v="51"/>
    <x v="560"/>
    <n v="4139"/>
    <x v="654"/>
  </r>
  <r>
    <n v="858"/>
    <x v="10"/>
    <x v="52"/>
    <x v="1"/>
    <n v="43"/>
    <x v="655"/>
  </r>
  <r>
    <n v="859"/>
    <x v="10"/>
    <x v="53"/>
    <x v="561"/>
    <n v="965.4"/>
    <x v="656"/>
  </r>
  <r>
    <n v="860"/>
    <x v="10"/>
    <x v="54"/>
    <x v="562"/>
    <n v="14928"/>
    <x v="657"/>
  </r>
  <r>
    <n v="861"/>
    <x v="10"/>
    <x v="55"/>
    <x v="1"/>
    <n v="27.4"/>
    <x v="658"/>
  </r>
  <r>
    <n v="862"/>
    <x v="10"/>
    <x v="56"/>
    <x v="563"/>
    <n v="156202.09999999998"/>
    <x v="659"/>
  </r>
  <r>
    <n v="863"/>
    <x v="10"/>
    <x v="10"/>
    <x v="564"/>
    <n v="7.1122004196597144E-2"/>
    <x v="660"/>
  </r>
  <r>
    <n v="864"/>
    <x v="10"/>
    <x v="57"/>
    <x v="1"/>
    <n v="15997.9"/>
    <x v="661"/>
  </r>
  <r>
    <n v="865"/>
    <x v="10"/>
    <x v="58"/>
    <x v="1"/>
    <n v="4411.7"/>
    <x v="662"/>
  </r>
  <r>
    <n v="866"/>
    <x v="10"/>
    <x v="59"/>
    <x v="1"/>
    <n v="9757"/>
    <x v="663"/>
  </r>
  <r>
    <n v="867"/>
    <x v="10"/>
    <x v="60"/>
    <x v="1"/>
    <n v="4078.7"/>
    <x v="664"/>
  </r>
  <r>
    <n v="868"/>
    <x v="10"/>
    <x v="61"/>
    <x v="1"/>
    <n v="44320.7"/>
    <x v="665"/>
  </r>
  <r>
    <n v="869"/>
    <x v="10"/>
    <x v="62"/>
    <x v="1"/>
    <n v="22.1"/>
    <x v="666"/>
  </r>
  <r>
    <n v="870"/>
    <x v="10"/>
    <x v="63"/>
    <x v="1"/>
    <n v="78588.100000000006"/>
    <x v="667"/>
  </r>
  <r>
    <n v="871"/>
    <x v="10"/>
    <x v="10"/>
    <x v="1"/>
    <n v="3.5782765903932132E-2"/>
    <x v="668"/>
  </r>
  <r>
    <n v="872"/>
    <x v="10"/>
    <x v="64"/>
    <x v="1"/>
    <n v="0"/>
    <x v="5"/>
  </r>
  <r>
    <n v="873"/>
    <x v="10"/>
    <x v="65"/>
    <x v="565"/>
    <n v="0"/>
    <x v="669"/>
  </r>
  <r>
    <n v="874"/>
    <x v="10"/>
    <x v="66"/>
    <x v="565"/>
    <n v="0"/>
    <x v="669"/>
  </r>
  <r>
    <n v="875"/>
    <x v="10"/>
    <x v="10"/>
    <x v="566"/>
    <n v="0"/>
    <x v="670"/>
  </r>
  <r>
    <n v="876"/>
    <x v="10"/>
    <x v="67"/>
    <x v="1"/>
    <n v="0"/>
    <x v="5"/>
  </r>
  <r>
    <n v="877"/>
    <x v="10"/>
    <x v="10"/>
    <x v="1"/>
    <n v="0"/>
    <x v="5"/>
  </r>
  <r>
    <n v="878"/>
    <x v="10"/>
    <x v="68"/>
    <x v="567"/>
    <n v="13481.2"/>
    <x v="671"/>
  </r>
  <r>
    <n v="879"/>
    <x v="10"/>
    <x v="10"/>
    <x v="568"/>
    <n v="6.1382655097157179E-3"/>
    <x v="672"/>
  </r>
  <r>
    <n v="880"/>
    <x v="10"/>
    <x v="69"/>
    <x v="569"/>
    <n v="2196255.6"/>
    <x v="673"/>
  </r>
  <r>
    <n v="881"/>
    <x v="11"/>
    <x v="0"/>
    <x v="570"/>
    <n v="719.9"/>
    <x v="674"/>
  </r>
  <r>
    <n v="882"/>
    <x v="11"/>
    <x v="1"/>
    <x v="1"/>
    <n v="0"/>
    <x v="5"/>
  </r>
  <r>
    <n v="883"/>
    <x v="11"/>
    <x v="2"/>
    <x v="1"/>
    <n v="0"/>
    <x v="5"/>
  </r>
  <r>
    <n v="884"/>
    <x v="11"/>
    <x v="3"/>
    <x v="571"/>
    <n v="0"/>
    <x v="675"/>
  </r>
  <r>
    <n v="885"/>
    <x v="11"/>
    <x v="4"/>
    <x v="572"/>
    <n v="0"/>
    <x v="676"/>
  </r>
  <r>
    <n v="886"/>
    <x v="11"/>
    <x v="5"/>
    <x v="1"/>
    <n v="0"/>
    <x v="5"/>
  </r>
  <r>
    <n v="887"/>
    <x v="11"/>
    <x v="6"/>
    <x v="573"/>
    <n v="121.6"/>
    <x v="677"/>
  </r>
  <r>
    <n v="888"/>
    <x v="11"/>
    <x v="7"/>
    <x v="574"/>
    <n v="203"/>
    <x v="678"/>
  </r>
  <r>
    <n v="889"/>
    <x v="11"/>
    <x v="8"/>
    <x v="575"/>
    <n v="251.3"/>
    <x v="679"/>
  </r>
  <r>
    <n v="890"/>
    <x v="11"/>
    <x v="9"/>
    <x v="576"/>
    <n v="1295.8"/>
    <x v="680"/>
  </r>
  <r>
    <n v="891"/>
    <x v="11"/>
    <x v="10"/>
    <x v="577"/>
    <n v="3.1337591324725453E-2"/>
    <x v="681"/>
  </r>
  <r>
    <n v="892"/>
    <x v="11"/>
    <x v="11"/>
    <x v="578"/>
    <n v="2410"/>
    <x v="682"/>
  </r>
  <r>
    <n v="893"/>
    <x v="11"/>
    <x v="12"/>
    <x v="579"/>
    <n v="293.10000000000002"/>
    <x v="683"/>
  </r>
  <r>
    <n v="894"/>
    <x v="11"/>
    <x v="13"/>
    <x v="1"/>
    <n v="0"/>
    <x v="5"/>
  </r>
  <r>
    <n v="895"/>
    <x v="11"/>
    <x v="14"/>
    <x v="580"/>
    <n v="166"/>
    <x v="684"/>
  </r>
  <r>
    <n v="896"/>
    <x v="11"/>
    <x v="15"/>
    <x v="581"/>
    <n v="2869.1"/>
    <x v="685"/>
  </r>
  <r>
    <n v="897"/>
    <x v="11"/>
    <x v="10"/>
    <x v="582"/>
    <n v="6.9386234966638219E-2"/>
    <x v="686"/>
  </r>
  <r>
    <n v="898"/>
    <x v="11"/>
    <x v="16"/>
    <x v="1"/>
    <n v="0"/>
    <x v="5"/>
  </r>
  <r>
    <n v="899"/>
    <x v="11"/>
    <x v="17"/>
    <x v="1"/>
    <n v="0"/>
    <x v="5"/>
  </r>
  <r>
    <n v="900"/>
    <x v="11"/>
    <x v="18"/>
    <x v="583"/>
    <n v="654.1"/>
    <x v="687"/>
  </r>
  <r>
    <n v="901"/>
    <x v="11"/>
    <x v="19"/>
    <x v="584"/>
    <n v="7179"/>
    <x v="688"/>
  </r>
  <r>
    <n v="902"/>
    <x v="11"/>
    <x v="20"/>
    <x v="1"/>
    <n v="0"/>
    <x v="5"/>
  </r>
  <r>
    <n v="903"/>
    <x v="11"/>
    <x v="21"/>
    <x v="1"/>
    <n v="110.1"/>
    <x v="689"/>
  </r>
  <r>
    <n v="904"/>
    <x v="11"/>
    <x v="22"/>
    <x v="585"/>
    <n v="7943.2000000000007"/>
    <x v="690"/>
  </r>
  <r>
    <n v="905"/>
    <x v="11"/>
    <x v="10"/>
    <x v="586"/>
    <n v="0.19209812888606209"/>
    <x v="691"/>
  </r>
  <r>
    <n v="906"/>
    <x v="11"/>
    <x v="23"/>
    <x v="587"/>
    <n v="238"/>
    <x v="692"/>
  </r>
  <r>
    <n v="907"/>
    <x v="11"/>
    <x v="24"/>
    <x v="588"/>
    <n v="34.200000000000003"/>
    <x v="693"/>
  </r>
  <r>
    <n v="908"/>
    <x v="11"/>
    <x v="25"/>
    <x v="1"/>
    <n v="0"/>
    <x v="5"/>
  </r>
  <r>
    <n v="909"/>
    <x v="11"/>
    <x v="26"/>
    <x v="1"/>
    <n v="0"/>
    <x v="5"/>
  </r>
  <r>
    <n v="910"/>
    <x v="11"/>
    <x v="27"/>
    <x v="589"/>
    <n v="77.8"/>
    <x v="694"/>
  </r>
  <r>
    <n v="911"/>
    <x v="11"/>
    <x v="28"/>
    <x v="590"/>
    <n v="350"/>
    <x v="695"/>
  </r>
  <r>
    <n v="912"/>
    <x v="11"/>
    <x v="10"/>
    <x v="591"/>
    <n v="8.4643903099659735E-3"/>
    <x v="696"/>
  </r>
  <r>
    <n v="913"/>
    <x v="11"/>
    <x v="29"/>
    <x v="592"/>
    <n v="926.2"/>
    <x v="697"/>
  </r>
  <r>
    <n v="914"/>
    <x v="11"/>
    <x v="30"/>
    <x v="593"/>
    <n v="333.6"/>
    <x v="698"/>
  </r>
  <r>
    <n v="915"/>
    <x v="11"/>
    <x v="31"/>
    <x v="594"/>
    <n v="190.3"/>
    <x v="699"/>
  </r>
  <r>
    <n v="916"/>
    <x v="11"/>
    <x v="32"/>
    <x v="595"/>
    <n v="0"/>
    <x v="700"/>
  </r>
  <r>
    <n v="917"/>
    <x v="11"/>
    <x v="33"/>
    <x v="596"/>
    <n v="8480.7000000000007"/>
    <x v="701"/>
  </r>
  <r>
    <n v="918"/>
    <x v="11"/>
    <x v="34"/>
    <x v="597"/>
    <n v="1536.8"/>
    <x v="702"/>
  </r>
  <r>
    <n v="919"/>
    <x v="11"/>
    <x v="35"/>
    <x v="1"/>
    <n v="6.5"/>
    <x v="703"/>
  </r>
  <r>
    <n v="920"/>
    <x v="11"/>
    <x v="36"/>
    <x v="598"/>
    <n v="11474.1"/>
    <x v="704"/>
  </r>
  <r>
    <n v="921"/>
    <x v="11"/>
    <x v="10"/>
    <x v="599"/>
    <n v="0.27748931673023025"/>
    <x v="705"/>
  </r>
  <r>
    <n v="922"/>
    <x v="11"/>
    <x v="37"/>
    <x v="600"/>
    <n v="28"/>
    <x v="706"/>
  </r>
  <r>
    <n v="923"/>
    <x v="11"/>
    <x v="38"/>
    <x v="1"/>
    <n v="0"/>
    <x v="5"/>
  </r>
  <r>
    <n v="924"/>
    <x v="11"/>
    <x v="39"/>
    <x v="601"/>
    <n v="2522.4"/>
    <x v="707"/>
  </r>
  <r>
    <n v="925"/>
    <x v="11"/>
    <x v="40"/>
    <x v="602"/>
    <n v="17.399999999999999"/>
    <x v="708"/>
  </r>
  <r>
    <n v="926"/>
    <x v="11"/>
    <x v="41"/>
    <x v="603"/>
    <n v="117.7"/>
    <x v="709"/>
  </r>
  <r>
    <n v="927"/>
    <x v="11"/>
    <x v="42"/>
    <x v="604"/>
    <n v="2685.5"/>
    <x v="710"/>
  </r>
  <r>
    <n v="928"/>
    <x v="11"/>
    <x v="10"/>
    <x v="605"/>
    <n v="6.4946057649753211E-2"/>
    <x v="711"/>
  </r>
  <r>
    <n v="929"/>
    <x v="11"/>
    <x v="43"/>
    <x v="606"/>
    <n v="56.7"/>
    <x v="712"/>
  </r>
  <r>
    <n v="930"/>
    <x v="11"/>
    <x v="44"/>
    <x v="607"/>
    <n v="0"/>
    <x v="713"/>
  </r>
  <r>
    <n v="931"/>
    <x v="11"/>
    <x v="45"/>
    <x v="608"/>
    <n v="5.7"/>
    <x v="714"/>
  </r>
  <r>
    <n v="932"/>
    <x v="11"/>
    <x v="46"/>
    <x v="609"/>
    <n v="49.7"/>
    <x v="715"/>
  </r>
  <r>
    <n v="933"/>
    <x v="11"/>
    <x v="47"/>
    <x v="610"/>
    <n v="824.3"/>
    <x v="716"/>
  </r>
  <r>
    <n v="934"/>
    <x v="11"/>
    <x v="48"/>
    <x v="1"/>
    <n v="0"/>
    <x v="5"/>
  </r>
  <r>
    <n v="935"/>
    <x v="11"/>
    <x v="49"/>
    <x v="611"/>
    <n v="0"/>
    <x v="717"/>
  </r>
  <r>
    <n v="936"/>
    <x v="11"/>
    <x v="50"/>
    <x v="1"/>
    <n v="6161.5"/>
    <x v="718"/>
  </r>
  <r>
    <n v="937"/>
    <x v="11"/>
    <x v="51"/>
    <x v="612"/>
    <n v="0.3"/>
    <x v="719"/>
  </r>
  <r>
    <n v="938"/>
    <x v="11"/>
    <x v="52"/>
    <x v="613"/>
    <n v="0"/>
    <x v="720"/>
  </r>
  <r>
    <n v="939"/>
    <x v="11"/>
    <x v="53"/>
    <x v="614"/>
    <n v="0"/>
    <x v="721"/>
  </r>
  <r>
    <n v="940"/>
    <x v="11"/>
    <x v="54"/>
    <x v="615"/>
    <n v="179.7"/>
    <x v="722"/>
  </r>
  <r>
    <n v="941"/>
    <x v="11"/>
    <x v="55"/>
    <x v="1"/>
    <n v="0"/>
    <x v="5"/>
  </r>
  <r>
    <n v="942"/>
    <x v="11"/>
    <x v="56"/>
    <x v="616"/>
    <n v="7277.9"/>
    <x v="723"/>
  </r>
  <r>
    <n v="943"/>
    <x v="11"/>
    <x v="10"/>
    <x v="617"/>
    <n v="0.17600853210543244"/>
    <x v="724"/>
  </r>
  <r>
    <n v="944"/>
    <x v="11"/>
    <x v="57"/>
    <x v="1"/>
    <n v="2151.9"/>
    <x v="725"/>
  </r>
  <r>
    <n v="945"/>
    <x v="11"/>
    <x v="58"/>
    <x v="1"/>
    <n v="87.5"/>
    <x v="726"/>
  </r>
  <r>
    <n v="946"/>
    <x v="11"/>
    <x v="59"/>
    <x v="1"/>
    <n v="210.5"/>
    <x v="727"/>
  </r>
  <r>
    <n v="947"/>
    <x v="11"/>
    <x v="60"/>
    <x v="1"/>
    <n v="2612.3000000000002"/>
    <x v="728"/>
  </r>
  <r>
    <n v="948"/>
    <x v="11"/>
    <x v="61"/>
    <x v="1"/>
    <n v="2179.9"/>
    <x v="729"/>
  </r>
  <r>
    <n v="949"/>
    <x v="11"/>
    <x v="62"/>
    <x v="1"/>
    <n v="0"/>
    <x v="5"/>
  </r>
  <r>
    <n v="950"/>
    <x v="11"/>
    <x v="63"/>
    <x v="1"/>
    <n v="7242.1"/>
    <x v="730"/>
  </r>
  <r>
    <n v="951"/>
    <x v="11"/>
    <x v="10"/>
    <x v="1"/>
    <n v="0.17514274589658452"/>
    <x v="731"/>
  </r>
  <r>
    <n v="952"/>
    <x v="11"/>
    <x v="64"/>
    <x v="1"/>
    <n v="0"/>
    <x v="5"/>
  </r>
  <r>
    <n v="953"/>
    <x v="11"/>
    <x v="65"/>
    <x v="1"/>
    <n v="0"/>
    <x v="5"/>
  </r>
  <r>
    <n v="954"/>
    <x v="11"/>
    <x v="66"/>
    <x v="1"/>
    <n v="0"/>
    <x v="5"/>
  </r>
  <r>
    <n v="955"/>
    <x v="11"/>
    <x v="10"/>
    <x v="1"/>
    <n v="0"/>
    <x v="5"/>
  </r>
  <r>
    <n v="956"/>
    <x v="11"/>
    <x v="67"/>
    <x v="1"/>
    <n v="0"/>
    <x v="5"/>
  </r>
  <r>
    <n v="957"/>
    <x v="11"/>
    <x v="10"/>
    <x v="1"/>
    <n v="0"/>
    <x v="5"/>
  </r>
  <r>
    <n v="958"/>
    <x v="11"/>
    <x v="68"/>
    <x v="618"/>
    <n v="212"/>
    <x v="732"/>
  </r>
  <r>
    <n v="959"/>
    <x v="11"/>
    <x v="10"/>
    <x v="619"/>
    <n v="5.1270021306079614E-3"/>
    <x v="733"/>
  </r>
  <r>
    <n v="960"/>
    <x v="11"/>
    <x v="69"/>
    <x v="620"/>
    <n v="41349.699999999997"/>
    <x v="734"/>
  </r>
  <r>
    <n v="961"/>
    <x v="12"/>
    <x v="0"/>
    <x v="621"/>
    <n v="21497.200000000001"/>
    <x v="735"/>
  </r>
  <r>
    <n v="962"/>
    <x v="12"/>
    <x v="1"/>
    <x v="622"/>
    <n v="2050.4"/>
    <x v="736"/>
  </r>
  <r>
    <n v="963"/>
    <x v="12"/>
    <x v="2"/>
    <x v="1"/>
    <n v="0"/>
    <x v="5"/>
  </r>
  <r>
    <n v="964"/>
    <x v="12"/>
    <x v="3"/>
    <x v="623"/>
    <n v="0"/>
    <x v="737"/>
  </r>
  <r>
    <n v="965"/>
    <x v="12"/>
    <x v="4"/>
    <x v="624"/>
    <n v="308.2"/>
    <x v="738"/>
  </r>
  <r>
    <n v="966"/>
    <x v="12"/>
    <x v="5"/>
    <x v="1"/>
    <n v="0"/>
    <x v="5"/>
  </r>
  <r>
    <n v="967"/>
    <x v="12"/>
    <x v="6"/>
    <x v="625"/>
    <n v="80.900000000000006"/>
    <x v="739"/>
  </r>
  <r>
    <n v="968"/>
    <x v="12"/>
    <x v="7"/>
    <x v="626"/>
    <n v="37836"/>
    <x v="740"/>
  </r>
  <r>
    <n v="969"/>
    <x v="12"/>
    <x v="8"/>
    <x v="627"/>
    <n v="4.2"/>
    <x v="741"/>
  </r>
  <r>
    <n v="970"/>
    <x v="12"/>
    <x v="9"/>
    <x v="628"/>
    <n v="61776.9"/>
    <x v="742"/>
  </r>
  <r>
    <n v="971"/>
    <x v="12"/>
    <x v="10"/>
    <x v="629"/>
    <n v="4.6247083210747719E-2"/>
    <x v="743"/>
  </r>
  <r>
    <n v="972"/>
    <x v="12"/>
    <x v="11"/>
    <x v="630"/>
    <n v="261769.3"/>
    <x v="744"/>
  </r>
  <r>
    <n v="973"/>
    <x v="12"/>
    <x v="12"/>
    <x v="631"/>
    <n v="162447.9"/>
    <x v="745"/>
  </r>
  <r>
    <n v="974"/>
    <x v="12"/>
    <x v="13"/>
    <x v="632"/>
    <n v="3248.5"/>
    <x v="746"/>
  </r>
  <r>
    <n v="975"/>
    <x v="12"/>
    <x v="14"/>
    <x v="633"/>
    <n v="9615.6"/>
    <x v="747"/>
  </r>
  <r>
    <n v="976"/>
    <x v="12"/>
    <x v="15"/>
    <x v="634"/>
    <n v="437081.29999999993"/>
    <x v="748"/>
  </r>
  <r>
    <n v="977"/>
    <x v="12"/>
    <x v="10"/>
    <x v="635"/>
    <n v="0.32720539960667794"/>
    <x v="749"/>
  </r>
  <r>
    <n v="978"/>
    <x v="12"/>
    <x v="16"/>
    <x v="636"/>
    <n v="6400.1"/>
    <x v="750"/>
  </r>
  <r>
    <n v="979"/>
    <x v="12"/>
    <x v="17"/>
    <x v="637"/>
    <n v="16925.8"/>
    <x v="751"/>
  </r>
  <r>
    <n v="980"/>
    <x v="12"/>
    <x v="18"/>
    <x v="638"/>
    <n v="3739.6"/>
    <x v="752"/>
  </r>
  <r>
    <n v="981"/>
    <x v="12"/>
    <x v="19"/>
    <x v="639"/>
    <n v="83776.899999999994"/>
    <x v="753"/>
  </r>
  <r>
    <n v="982"/>
    <x v="12"/>
    <x v="20"/>
    <x v="640"/>
    <n v="47427.7"/>
    <x v="754"/>
  </r>
  <r>
    <n v="983"/>
    <x v="12"/>
    <x v="21"/>
    <x v="641"/>
    <n v="2353"/>
    <x v="755"/>
  </r>
  <r>
    <n v="984"/>
    <x v="12"/>
    <x v="22"/>
    <x v="642"/>
    <n v="160623.09999999998"/>
    <x v="756"/>
  </r>
  <r>
    <n v="985"/>
    <x v="12"/>
    <x v="10"/>
    <x v="643"/>
    <n v="0.12024478196976945"/>
    <x v="757"/>
  </r>
  <r>
    <n v="986"/>
    <x v="12"/>
    <x v="23"/>
    <x v="644"/>
    <n v="14774.8"/>
    <x v="758"/>
  </r>
  <r>
    <n v="987"/>
    <x v="12"/>
    <x v="24"/>
    <x v="645"/>
    <n v="4337.8999999999996"/>
    <x v="759"/>
  </r>
  <r>
    <n v="988"/>
    <x v="12"/>
    <x v="25"/>
    <x v="646"/>
    <n v="755.7"/>
    <x v="760"/>
  </r>
  <r>
    <n v="989"/>
    <x v="12"/>
    <x v="26"/>
    <x v="647"/>
    <n v="23500.400000000001"/>
    <x v="761"/>
  </r>
  <r>
    <n v="990"/>
    <x v="12"/>
    <x v="27"/>
    <x v="648"/>
    <n v="20354"/>
    <x v="762"/>
  </r>
  <r>
    <n v="991"/>
    <x v="12"/>
    <x v="28"/>
    <x v="649"/>
    <n v="63722.8"/>
    <x v="763"/>
  </r>
  <r>
    <n v="992"/>
    <x v="12"/>
    <x v="10"/>
    <x v="650"/>
    <n v="4.7703812169627074E-2"/>
    <x v="764"/>
  </r>
  <r>
    <n v="993"/>
    <x v="12"/>
    <x v="29"/>
    <x v="651"/>
    <n v="17515.400000000001"/>
    <x v="765"/>
  </r>
  <r>
    <n v="994"/>
    <x v="12"/>
    <x v="30"/>
    <x v="652"/>
    <n v="23252.400000000001"/>
    <x v="766"/>
  </r>
  <r>
    <n v="995"/>
    <x v="12"/>
    <x v="31"/>
    <x v="653"/>
    <n v="5969.1"/>
    <x v="767"/>
  </r>
  <r>
    <n v="996"/>
    <x v="12"/>
    <x v="32"/>
    <x v="654"/>
    <n v="61.1"/>
    <x v="768"/>
  </r>
  <r>
    <n v="997"/>
    <x v="12"/>
    <x v="33"/>
    <x v="655"/>
    <n v="141594.70000000001"/>
    <x v="769"/>
  </r>
  <r>
    <n v="998"/>
    <x v="12"/>
    <x v="34"/>
    <x v="1"/>
    <n v="112108.8"/>
    <x v="770"/>
  </r>
  <r>
    <n v="999"/>
    <x v="12"/>
    <x v="35"/>
    <x v="656"/>
    <n v="819"/>
    <x v="771"/>
  </r>
  <r>
    <n v="1000"/>
    <x v="12"/>
    <x v="36"/>
    <x v="657"/>
    <n v="301320.5"/>
    <x v="772"/>
  </r>
  <r>
    <n v="1001"/>
    <x v="12"/>
    <x v="10"/>
    <x v="658"/>
    <n v="0.22557289596279689"/>
    <x v="773"/>
  </r>
  <r>
    <n v="1002"/>
    <x v="12"/>
    <x v="37"/>
    <x v="659"/>
    <n v="509.1"/>
    <x v="774"/>
  </r>
  <r>
    <n v="1003"/>
    <x v="12"/>
    <x v="38"/>
    <x v="1"/>
    <n v="0"/>
    <x v="5"/>
  </r>
  <r>
    <n v="1004"/>
    <x v="12"/>
    <x v="39"/>
    <x v="660"/>
    <n v="1487.9"/>
    <x v="775"/>
  </r>
  <r>
    <n v="1005"/>
    <x v="12"/>
    <x v="40"/>
    <x v="661"/>
    <n v="289.60000000000002"/>
    <x v="776"/>
  </r>
  <r>
    <n v="1006"/>
    <x v="12"/>
    <x v="41"/>
    <x v="662"/>
    <n v="1159"/>
    <x v="777"/>
  </r>
  <r>
    <n v="1007"/>
    <x v="12"/>
    <x v="42"/>
    <x v="663"/>
    <n v="3445.6"/>
    <x v="778"/>
  </r>
  <r>
    <n v="1008"/>
    <x v="12"/>
    <x v="10"/>
    <x v="664"/>
    <n v="2.5794261270952789E-3"/>
    <x v="779"/>
  </r>
  <r>
    <n v="1009"/>
    <x v="12"/>
    <x v="43"/>
    <x v="665"/>
    <n v="2947.3"/>
    <x v="780"/>
  </r>
  <r>
    <n v="1010"/>
    <x v="12"/>
    <x v="44"/>
    <x v="666"/>
    <n v="16390.8"/>
    <x v="781"/>
  </r>
  <r>
    <n v="1011"/>
    <x v="12"/>
    <x v="45"/>
    <x v="667"/>
    <n v="25630.3"/>
    <x v="782"/>
  </r>
  <r>
    <n v="1012"/>
    <x v="12"/>
    <x v="46"/>
    <x v="668"/>
    <n v="1046.4000000000001"/>
    <x v="783"/>
  </r>
  <r>
    <n v="1013"/>
    <x v="12"/>
    <x v="47"/>
    <x v="669"/>
    <n v="9853.1"/>
    <x v="784"/>
  </r>
  <r>
    <n v="1014"/>
    <x v="12"/>
    <x v="48"/>
    <x v="1"/>
    <n v="0"/>
    <x v="5"/>
  </r>
  <r>
    <n v="1015"/>
    <x v="12"/>
    <x v="49"/>
    <x v="670"/>
    <n v="7482.3"/>
    <x v="785"/>
  </r>
  <r>
    <n v="1016"/>
    <x v="12"/>
    <x v="50"/>
    <x v="671"/>
    <n v="78896.3"/>
    <x v="786"/>
  </r>
  <r>
    <n v="1017"/>
    <x v="12"/>
    <x v="51"/>
    <x v="672"/>
    <n v="1416.5"/>
    <x v="787"/>
  </r>
  <r>
    <n v="1018"/>
    <x v="12"/>
    <x v="52"/>
    <x v="673"/>
    <n v="69.8"/>
    <x v="788"/>
  </r>
  <r>
    <n v="1019"/>
    <x v="12"/>
    <x v="53"/>
    <x v="674"/>
    <n v="871.8"/>
    <x v="789"/>
  </r>
  <r>
    <n v="1020"/>
    <x v="12"/>
    <x v="54"/>
    <x v="675"/>
    <n v="8568.7999999999993"/>
    <x v="790"/>
  </r>
  <r>
    <n v="1021"/>
    <x v="12"/>
    <x v="55"/>
    <x v="676"/>
    <n v="295"/>
    <x v="791"/>
  </r>
  <r>
    <n v="1022"/>
    <x v="12"/>
    <x v="56"/>
    <x v="677"/>
    <n v="153468.39999999997"/>
    <x v="792"/>
  </r>
  <r>
    <n v="1023"/>
    <x v="12"/>
    <x v="10"/>
    <x v="678"/>
    <n v="0.11488866979437805"/>
    <x v="793"/>
  </r>
  <r>
    <n v="1024"/>
    <x v="12"/>
    <x v="57"/>
    <x v="1"/>
    <n v="34565.300000000003"/>
    <x v="794"/>
  </r>
  <r>
    <n v="1025"/>
    <x v="12"/>
    <x v="58"/>
    <x v="1"/>
    <n v="13858.6"/>
    <x v="795"/>
  </r>
  <r>
    <n v="1026"/>
    <x v="12"/>
    <x v="59"/>
    <x v="1"/>
    <n v="8057.6"/>
    <x v="796"/>
  </r>
  <r>
    <n v="1027"/>
    <x v="12"/>
    <x v="60"/>
    <x v="1"/>
    <n v="27379.599999999999"/>
    <x v="797"/>
  </r>
  <r>
    <n v="1028"/>
    <x v="12"/>
    <x v="61"/>
    <x v="1"/>
    <n v="64391.8"/>
    <x v="798"/>
  </r>
  <r>
    <n v="1029"/>
    <x v="12"/>
    <x v="62"/>
    <x v="679"/>
    <n v="128.1"/>
    <x v="799"/>
  </r>
  <r>
    <n v="1030"/>
    <x v="12"/>
    <x v="63"/>
    <x v="679"/>
    <n v="148381.00000000003"/>
    <x v="800"/>
  </r>
  <r>
    <n v="1031"/>
    <x v="12"/>
    <x v="10"/>
    <x v="680"/>
    <n v="0.11108016837837377"/>
    <x v="801"/>
  </r>
  <r>
    <n v="1032"/>
    <x v="12"/>
    <x v="64"/>
    <x v="1"/>
    <n v="0"/>
    <x v="5"/>
  </r>
  <r>
    <n v="1033"/>
    <x v="12"/>
    <x v="65"/>
    <x v="681"/>
    <n v="0"/>
    <x v="802"/>
  </r>
  <r>
    <n v="1034"/>
    <x v="12"/>
    <x v="66"/>
    <x v="681"/>
    <n v="0"/>
    <x v="802"/>
  </r>
  <r>
    <n v="1035"/>
    <x v="12"/>
    <x v="10"/>
    <x v="682"/>
    <n v="0"/>
    <x v="803"/>
  </r>
  <r>
    <n v="1036"/>
    <x v="12"/>
    <x v="67"/>
    <x v="1"/>
    <n v="0"/>
    <x v="5"/>
  </r>
  <r>
    <n v="1037"/>
    <x v="12"/>
    <x v="10"/>
    <x v="1"/>
    <n v="0"/>
    <x v="5"/>
  </r>
  <r>
    <n v="1038"/>
    <x v="12"/>
    <x v="68"/>
    <x v="683"/>
    <n v="5981.4"/>
    <x v="804"/>
  </r>
  <r>
    <n v="1039"/>
    <x v="12"/>
    <x v="10"/>
    <x v="684"/>
    <n v="4.4777627805339271E-3"/>
    <x v="805"/>
  </r>
  <r>
    <n v="1040"/>
    <x v="12"/>
    <x v="69"/>
    <x v="685"/>
    <n v="1335800.9999999998"/>
    <x v="806"/>
  </r>
  <r>
    <n v="1041"/>
    <x v="13"/>
    <x v="0"/>
    <x v="1"/>
    <n v="25.9"/>
    <x v="807"/>
  </r>
  <r>
    <n v="1042"/>
    <x v="13"/>
    <x v="1"/>
    <x v="1"/>
    <n v="0"/>
    <x v="5"/>
  </r>
  <r>
    <n v="1043"/>
    <x v="13"/>
    <x v="2"/>
    <x v="1"/>
    <n v="0"/>
    <x v="5"/>
  </r>
  <r>
    <n v="1044"/>
    <x v="13"/>
    <x v="3"/>
    <x v="1"/>
    <n v="0"/>
    <x v="5"/>
  </r>
  <r>
    <n v="1045"/>
    <x v="13"/>
    <x v="4"/>
    <x v="1"/>
    <n v="0"/>
    <x v="5"/>
  </r>
  <r>
    <n v="1046"/>
    <x v="13"/>
    <x v="5"/>
    <x v="1"/>
    <n v="0"/>
    <x v="5"/>
  </r>
  <r>
    <n v="1047"/>
    <x v="13"/>
    <x v="6"/>
    <x v="1"/>
    <n v="0"/>
    <x v="5"/>
  </r>
  <r>
    <n v="1048"/>
    <x v="13"/>
    <x v="7"/>
    <x v="1"/>
    <n v="0"/>
    <x v="5"/>
  </r>
  <r>
    <n v="1049"/>
    <x v="13"/>
    <x v="8"/>
    <x v="1"/>
    <n v="0"/>
    <x v="5"/>
  </r>
  <r>
    <n v="1050"/>
    <x v="13"/>
    <x v="9"/>
    <x v="1"/>
    <n v="25.9"/>
    <x v="807"/>
  </r>
  <r>
    <n v="1051"/>
    <x v="13"/>
    <x v="10"/>
    <x v="1"/>
    <n v="1.3652575170868038E-4"/>
    <x v="808"/>
  </r>
  <r>
    <n v="1052"/>
    <x v="13"/>
    <x v="11"/>
    <x v="686"/>
    <n v="6201.2"/>
    <x v="809"/>
  </r>
  <r>
    <n v="1053"/>
    <x v="13"/>
    <x v="12"/>
    <x v="1"/>
    <n v="290.8"/>
    <x v="810"/>
  </r>
  <r>
    <n v="1054"/>
    <x v="13"/>
    <x v="13"/>
    <x v="1"/>
    <n v="0"/>
    <x v="5"/>
  </r>
  <r>
    <n v="1055"/>
    <x v="13"/>
    <x v="14"/>
    <x v="687"/>
    <n v="50.3"/>
    <x v="811"/>
  </r>
  <r>
    <n v="1056"/>
    <x v="13"/>
    <x v="15"/>
    <x v="688"/>
    <n v="6542.3"/>
    <x v="812"/>
  </r>
  <r>
    <n v="1057"/>
    <x v="13"/>
    <x v="10"/>
    <x v="689"/>
    <n v="3.4486194031030877E-2"/>
    <x v="813"/>
  </r>
  <r>
    <n v="1058"/>
    <x v="13"/>
    <x v="16"/>
    <x v="690"/>
    <n v="135332.4"/>
    <x v="814"/>
  </r>
  <r>
    <n v="1059"/>
    <x v="13"/>
    <x v="17"/>
    <x v="1"/>
    <n v="0"/>
    <x v="5"/>
  </r>
  <r>
    <n v="1060"/>
    <x v="13"/>
    <x v="18"/>
    <x v="1"/>
    <n v="0"/>
    <x v="5"/>
  </r>
  <r>
    <n v="1061"/>
    <x v="13"/>
    <x v="19"/>
    <x v="691"/>
    <n v="7320.3"/>
    <x v="815"/>
  </r>
  <r>
    <n v="1062"/>
    <x v="13"/>
    <x v="20"/>
    <x v="1"/>
    <n v="0"/>
    <x v="5"/>
  </r>
  <r>
    <n v="1063"/>
    <x v="13"/>
    <x v="21"/>
    <x v="692"/>
    <n v="3871.1"/>
    <x v="816"/>
  </r>
  <r>
    <n v="1064"/>
    <x v="13"/>
    <x v="22"/>
    <x v="693"/>
    <n v="146523.79999999999"/>
    <x v="817"/>
  </r>
  <r>
    <n v="1065"/>
    <x v="13"/>
    <x v="10"/>
    <x v="694"/>
    <n v="0.7723657119000904"/>
    <x v="818"/>
  </r>
  <r>
    <n v="1066"/>
    <x v="13"/>
    <x v="23"/>
    <x v="1"/>
    <n v="0"/>
    <x v="5"/>
  </r>
  <r>
    <n v="1067"/>
    <x v="13"/>
    <x v="24"/>
    <x v="695"/>
    <n v="1574.7"/>
    <x v="819"/>
  </r>
  <r>
    <n v="1068"/>
    <x v="13"/>
    <x v="25"/>
    <x v="1"/>
    <n v="0"/>
    <x v="5"/>
  </r>
  <r>
    <n v="1069"/>
    <x v="13"/>
    <x v="26"/>
    <x v="1"/>
    <n v="0"/>
    <x v="5"/>
  </r>
  <r>
    <n v="1070"/>
    <x v="13"/>
    <x v="27"/>
    <x v="696"/>
    <n v="5512.8"/>
    <x v="820"/>
  </r>
  <r>
    <n v="1071"/>
    <x v="13"/>
    <x v="28"/>
    <x v="697"/>
    <n v="7087.5"/>
    <x v="821"/>
  </r>
  <r>
    <n v="1072"/>
    <x v="13"/>
    <x v="10"/>
    <x v="698"/>
    <n v="3.7360087460821326E-2"/>
    <x v="822"/>
  </r>
  <r>
    <n v="1073"/>
    <x v="13"/>
    <x v="29"/>
    <x v="1"/>
    <n v="708.6"/>
    <x v="823"/>
  </r>
  <r>
    <n v="1074"/>
    <x v="13"/>
    <x v="30"/>
    <x v="1"/>
    <n v="0"/>
    <x v="5"/>
  </r>
  <r>
    <n v="1075"/>
    <x v="13"/>
    <x v="31"/>
    <x v="1"/>
    <n v="0"/>
    <x v="5"/>
  </r>
  <r>
    <n v="1076"/>
    <x v="13"/>
    <x v="32"/>
    <x v="1"/>
    <n v="0"/>
    <x v="5"/>
  </r>
  <r>
    <n v="1077"/>
    <x v="13"/>
    <x v="33"/>
    <x v="699"/>
    <n v="132.5"/>
    <x v="824"/>
  </r>
  <r>
    <n v="1078"/>
    <x v="13"/>
    <x v="34"/>
    <x v="1"/>
    <n v="0"/>
    <x v="5"/>
  </r>
  <r>
    <n v="1079"/>
    <x v="13"/>
    <x v="35"/>
    <x v="700"/>
    <n v="32.200000000000003"/>
    <x v="825"/>
  </r>
  <r>
    <n v="1080"/>
    <x v="13"/>
    <x v="36"/>
    <x v="701"/>
    <n v="873.30000000000007"/>
    <x v="826"/>
  </r>
  <r>
    <n v="1081"/>
    <x v="13"/>
    <x v="10"/>
    <x v="702"/>
    <n v="4.6033953269185553E-3"/>
    <x v="827"/>
  </r>
  <r>
    <n v="1082"/>
    <x v="13"/>
    <x v="37"/>
    <x v="703"/>
    <n v="3221.7"/>
    <x v="828"/>
  </r>
  <r>
    <n v="1083"/>
    <x v="13"/>
    <x v="38"/>
    <x v="704"/>
    <n v="12986.4"/>
    <x v="829"/>
  </r>
  <r>
    <n v="1084"/>
    <x v="13"/>
    <x v="39"/>
    <x v="705"/>
    <n v="7758.6"/>
    <x v="830"/>
  </r>
  <r>
    <n v="1085"/>
    <x v="13"/>
    <x v="40"/>
    <x v="1"/>
    <n v="0"/>
    <x v="5"/>
  </r>
  <r>
    <n v="1086"/>
    <x v="13"/>
    <x v="41"/>
    <x v="706"/>
    <n v="2047.8"/>
    <x v="831"/>
  </r>
  <r>
    <n v="1087"/>
    <x v="13"/>
    <x v="42"/>
    <x v="707"/>
    <n v="26014.499999999996"/>
    <x v="832"/>
  </r>
  <r>
    <n v="1088"/>
    <x v="13"/>
    <x v="10"/>
    <x v="708"/>
    <n v="0.13712931149905272"/>
    <x v="833"/>
  </r>
  <r>
    <n v="1089"/>
    <x v="13"/>
    <x v="43"/>
    <x v="1"/>
    <n v="0"/>
    <x v="5"/>
  </r>
  <r>
    <n v="1090"/>
    <x v="13"/>
    <x v="44"/>
    <x v="1"/>
    <n v="0"/>
    <x v="5"/>
  </r>
  <r>
    <n v="1091"/>
    <x v="13"/>
    <x v="45"/>
    <x v="709"/>
    <n v="0"/>
    <x v="834"/>
  </r>
  <r>
    <n v="1092"/>
    <x v="13"/>
    <x v="46"/>
    <x v="1"/>
    <n v="0"/>
    <x v="5"/>
  </r>
  <r>
    <n v="1093"/>
    <x v="13"/>
    <x v="47"/>
    <x v="1"/>
    <n v="0"/>
    <x v="5"/>
  </r>
  <r>
    <n v="1094"/>
    <x v="13"/>
    <x v="48"/>
    <x v="1"/>
    <n v="0"/>
    <x v="5"/>
  </r>
  <r>
    <n v="1095"/>
    <x v="13"/>
    <x v="49"/>
    <x v="710"/>
    <n v="0"/>
    <x v="835"/>
  </r>
  <r>
    <n v="1096"/>
    <x v="13"/>
    <x v="50"/>
    <x v="711"/>
    <n v="0"/>
    <x v="836"/>
  </r>
  <r>
    <n v="1097"/>
    <x v="13"/>
    <x v="51"/>
    <x v="1"/>
    <n v="0"/>
    <x v="5"/>
  </r>
  <r>
    <n v="1098"/>
    <x v="13"/>
    <x v="52"/>
    <x v="1"/>
    <n v="0"/>
    <x v="5"/>
  </r>
  <r>
    <n v="1099"/>
    <x v="13"/>
    <x v="53"/>
    <x v="1"/>
    <n v="0"/>
    <x v="5"/>
  </r>
  <r>
    <n v="1100"/>
    <x v="13"/>
    <x v="54"/>
    <x v="712"/>
    <n v="1733.1"/>
    <x v="837"/>
  </r>
  <r>
    <n v="1101"/>
    <x v="13"/>
    <x v="55"/>
    <x v="1"/>
    <n v="0"/>
    <x v="5"/>
  </r>
  <r>
    <n v="1102"/>
    <x v="13"/>
    <x v="56"/>
    <x v="713"/>
    <n v="1733.1"/>
    <x v="838"/>
  </r>
  <r>
    <n v="1103"/>
    <x v="13"/>
    <x v="10"/>
    <x v="714"/>
    <n v="9.1356285824831657E-3"/>
    <x v="839"/>
  </r>
  <r>
    <n v="1104"/>
    <x v="13"/>
    <x v="57"/>
    <x v="1"/>
    <n v="0"/>
    <x v="5"/>
  </r>
  <r>
    <n v="1105"/>
    <x v="13"/>
    <x v="58"/>
    <x v="1"/>
    <n v="0"/>
    <x v="5"/>
  </r>
  <r>
    <n v="1106"/>
    <x v="13"/>
    <x v="59"/>
    <x v="1"/>
    <n v="350.7"/>
    <x v="840"/>
  </r>
  <r>
    <n v="1107"/>
    <x v="13"/>
    <x v="60"/>
    <x v="1"/>
    <n v="0"/>
    <x v="5"/>
  </r>
  <r>
    <n v="1108"/>
    <x v="13"/>
    <x v="61"/>
    <x v="1"/>
    <n v="0"/>
    <x v="5"/>
  </r>
  <r>
    <n v="1109"/>
    <x v="13"/>
    <x v="62"/>
    <x v="1"/>
    <n v="0"/>
    <x v="5"/>
  </r>
  <r>
    <n v="1110"/>
    <x v="13"/>
    <x v="63"/>
    <x v="1"/>
    <n v="350.7"/>
    <x v="840"/>
  </r>
  <r>
    <n v="1111"/>
    <x v="13"/>
    <x v="10"/>
    <x v="1"/>
    <n v="1.8486324758391587E-3"/>
    <x v="841"/>
  </r>
  <r>
    <n v="1112"/>
    <x v="13"/>
    <x v="64"/>
    <x v="1"/>
    <n v="0"/>
    <x v="5"/>
  </r>
  <r>
    <n v="1113"/>
    <x v="13"/>
    <x v="65"/>
    <x v="1"/>
    <n v="0"/>
    <x v="5"/>
  </r>
  <r>
    <n v="1114"/>
    <x v="13"/>
    <x v="66"/>
    <x v="1"/>
    <n v="0"/>
    <x v="5"/>
  </r>
  <r>
    <n v="1115"/>
    <x v="13"/>
    <x v="10"/>
    <x v="1"/>
    <n v="0"/>
    <x v="5"/>
  </r>
  <r>
    <n v="1116"/>
    <x v="13"/>
    <x v="67"/>
    <x v="715"/>
    <n v="0"/>
    <x v="842"/>
  </r>
  <r>
    <n v="1117"/>
    <x v="13"/>
    <x v="10"/>
    <x v="716"/>
    <n v="0"/>
    <x v="843"/>
  </r>
  <r>
    <n v="1118"/>
    <x v="13"/>
    <x v="68"/>
    <x v="717"/>
    <n v="556.70000000000005"/>
    <x v="844"/>
  </r>
  <r>
    <n v="1119"/>
    <x v="13"/>
    <x v="10"/>
    <x v="718"/>
    <n v="2.9345129720549181E-3"/>
    <x v="845"/>
  </r>
  <r>
    <n v="1120"/>
    <x v="13"/>
    <x v="69"/>
    <x v="719"/>
    <n v="189707.80000000002"/>
    <x v="846"/>
  </r>
  <r>
    <n v="1121"/>
    <x v="14"/>
    <x v="0"/>
    <x v="720"/>
    <n v="2012.6"/>
    <x v="847"/>
  </r>
  <r>
    <n v="1122"/>
    <x v="14"/>
    <x v="1"/>
    <x v="1"/>
    <n v="0"/>
    <x v="5"/>
  </r>
  <r>
    <n v="1123"/>
    <x v="14"/>
    <x v="2"/>
    <x v="721"/>
    <n v="0"/>
    <x v="848"/>
  </r>
  <r>
    <n v="1124"/>
    <x v="14"/>
    <x v="3"/>
    <x v="722"/>
    <n v="0"/>
    <x v="849"/>
  </r>
  <r>
    <n v="1125"/>
    <x v="14"/>
    <x v="4"/>
    <x v="723"/>
    <n v="1346.4"/>
    <x v="850"/>
  </r>
  <r>
    <n v="1126"/>
    <x v="14"/>
    <x v="5"/>
    <x v="724"/>
    <n v="2.2999999999999998"/>
    <x v="851"/>
  </r>
  <r>
    <n v="1127"/>
    <x v="14"/>
    <x v="6"/>
    <x v="725"/>
    <n v="310.7"/>
    <x v="852"/>
  </r>
  <r>
    <n v="1128"/>
    <x v="14"/>
    <x v="7"/>
    <x v="726"/>
    <n v="262.10000000000002"/>
    <x v="853"/>
  </r>
  <r>
    <n v="1129"/>
    <x v="14"/>
    <x v="8"/>
    <x v="1"/>
    <n v="0"/>
    <x v="5"/>
  </r>
  <r>
    <n v="1130"/>
    <x v="14"/>
    <x v="9"/>
    <x v="727"/>
    <n v="3934.1"/>
    <x v="854"/>
  </r>
  <r>
    <n v="1131"/>
    <x v="14"/>
    <x v="10"/>
    <x v="728"/>
    <n v="4.1025892373903861E-2"/>
    <x v="855"/>
  </r>
  <r>
    <n v="1132"/>
    <x v="14"/>
    <x v="11"/>
    <x v="729"/>
    <n v="0"/>
    <x v="856"/>
  </r>
  <r>
    <n v="1133"/>
    <x v="14"/>
    <x v="12"/>
    <x v="730"/>
    <n v="4272.2"/>
    <x v="857"/>
  </r>
  <r>
    <n v="1134"/>
    <x v="14"/>
    <x v="13"/>
    <x v="1"/>
    <n v="0"/>
    <x v="5"/>
  </r>
  <r>
    <n v="1135"/>
    <x v="14"/>
    <x v="14"/>
    <x v="731"/>
    <n v="93.6"/>
    <x v="858"/>
  </r>
  <r>
    <n v="1136"/>
    <x v="14"/>
    <x v="15"/>
    <x v="732"/>
    <n v="4365.8"/>
    <x v="859"/>
  </r>
  <r>
    <n v="1137"/>
    <x v="14"/>
    <x v="10"/>
    <x v="733"/>
    <n v="4.5527780413814972E-2"/>
    <x v="860"/>
  </r>
  <r>
    <n v="1138"/>
    <x v="14"/>
    <x v="16"/>
    <x v="1"/>
    <n v="0"/>
    <x v="5"/>
  </r>
  <r>
    <n v="1139"/>
    <x v="14"/>
    <x v="17"/>
    <x v="734"/>
    <n v="1533.4"/>
    <x v="861"/>
  </r>
  <r>
    <n v="1140"/>
    <x v="14"/>
    <x v="18"/>
    <x v="735"/>
    <n v="380.4"/>
    <x v="862"/>
  </r>
  <r>
    <n v="1141"/>
    <x v="14"/>
    <x v="19"/>
    <x v="736"/>
    <n v="8300.2999999999993"/>
    <x v="863"/>
  </r>
  <r>
    <n v="1142"/>
    <x v="14"/>
    <x v="20"/>
    <x v="1"/>
    <n v="0"/>
    <x v="5"/>
  </r>
  <r>
    <n v="1143"/>
    <x v="14"/>
    <x v="21"/>
    <x v="737"/>
    <n v="0"/>
    <x v="864"/>
  </r>
  <r>
    <n v="1144"/>
    <x v="14"/>
    <x v="22"/>
    <x v="738"/>
    <n v="10214.099999999999"/>
    <x v="865"/>
  </r>
  <r>
    <n v="1145"/>
    <x v="14"/>
    <x v="10"/>
    <x v="739"/>
    <n v="0.10651548443005805"/>
    <x v="866"/>
  </r>
  <r>
    <n v="1146"/>
    <x v="14"/>
    <x v="23"/>
    <x v="740"/>
    <n v="0"/>
    <x v="867"/>
  </r>
  <r>
    <n v="1147"/>
    <x v="14"/>
    <x v="24"/>
    <x v="741"/>
    <n v="0"/>
    <x v="868"/>
  </r>
  <r>
    <n v="1148"/>
    <x v="14"/>
    <x v="25"/>
    <x v="1"/>
    <n v="0"/>
    <x v="5"/>
  </r>
  <r>
    <n v="1149"/>
    <x v="14"/>
    <x v="26"/>
    <x v="1"/>
    <n v="0"/>
    <x v="5"/>
  </r>
  <r>
    <n v="1150"/>
    <x v="14"/>
    <x v="27"/>
    <x v="742"/>
    <n v="102.2"/>
    <x v="869"/>
  </r>
  <r>
    <n v="1151"/>
    <x v="14"/>
    <x v="28"/>
    <x v="743"/>
    <n v="102.2"/>
    <x v="870"/>
  </r>
  <r>
    <n v="1152"/>
    <x v="14"/>
    <x v="10"/>
    <x v="744"/>
    <n v="1.0657701127609808E-3"/>
    <x v="871"/>
  </r>
  <r>
    <n v="1153"/>
    <x v="14"/>
    <x v="29"/>
    <x v="745"/>
    <n v="1025.2"/>
    <x v="872"/>
  </r>
  <r>
    <n v="1154"/>
    <x v="14"/>
    <x v="30"/>
    <x v="1"/>
    <n v="4872.7"/>
    <x v="873"/>
  </r>
  <r>
    <n v="1155"/>
    <x v="14"/>
    <x v="31"/>
    <x v="746"/>
    <n v="28.4"/>
    <x v="874"/>
  </r>
  <r>
    <n v="1156"/>
    <x v="14"/>
    <x v="32"/>
    <x v="747"/>
    <n v="36.9"/>
    <x v="875"/>
  </r>
  <r>
    <n v="1157"/>
    <x v="14"/>
    <x v="33"/>
    <x v="748"/>
    <n v="29654.7"/>
    <x v="876"/>
  </r>
  <r>
    <n v="1158"/>
    <x v="14"/>
    <x v="34"/>
    <x v="749"/>
    <n v="4499.8"/>
    <x v="877"/>
  </r>
  <r>
    <n v="1159"/>
    <x v="14"/>
    <x v="35"/>
    <x v="750"/>
    <n v="393.1"/>
    <x v="878"/>
  </r>
  <r>
    <n v="1160"/>
    <x v="14"/>
    <x v="36"/>
    <x v="751"/>
    <n v="40510.800000000003"/>
    <x v="879"/>
  </r>
  <r>
    <n v="1161"/>
    <x v="14"/>
    <x v="10"/>
    <x v="752"/>
    <n v="0.42245792450134584"/>
    <x v="880"/>
  </r>
  <r>
    <n v="1162"/>
    <x v="14"/>
    <x v="37"/>
    <x v="753"/>
    <n v="111.7"/>
    <x v="881"/>
  </r>
  <r>
    <n v="1163"/>
    <x v="14"/>
    <x v="38"/>
    <x v="754"/>
    <n v="4467.1000000000004"/>
    <x v="882"/>
  </r>
  <r>
    <n v="1164"/>
    <x v="14"/>
    <x v="39"/>
    <x v="755"/>
    <n v="0"/>
    <x v="883"/>
  </r>
  <r>
    <n v="1165"/>
    <x v="14"/>
    <x v="40"/>
    <x v="1"/>
    <n v="0"/>
    <x v="5"/>
  </r>
  <r>
    <n v="1166"/>
    <x v="14"/>
    <x v="41"/>
    <x v="756"/>
    <n v="0"/>
    <x v="884"/>
  </r>
  <r>
    <n v="1167"/>
    <x v="14"/>
    <x v="42"/>
    <x v="757"/>
    <n v="4578.8"/>
    <x v="885"/>
  </r>
  <r>
    <n v="1168"/>
    <x v="14"/>
    <x v="10"/>
    <x v="758"/>
    <n v="4.7749003838649502E-2"/>
    <x v="886"/>
  </r>
  <r>
    <n v="1169"/>
    <x v="14"/>
    <x v="43"/>
    <x v="759"/>
    <n v="241.2"/>
    <x v="887"/>
  </r>
  <r>
    <n v="1170"/>
    <x v="14"/>
    <x v="44"/>
    <x v="760"/>
    <n v="2858.9"/>
    <x v="888"/>
  </r>
  <r>
    <n v="1171"/>
    <x v="14"/>
    <x v="45"/>
    <x v="761"/>
    <n v="1986.4"/>
    <x v="889"/>
  </r>
  <r>
    <n v="1172"/>
    <x v="14"/>
    <x v="46"/>
    <x v="762"/>
    <n v="187.6"/>
    <x v="890"/>
  </r>
  <r>
    <n v="1173"/>
    <x v="14"/>
    <x v="47"/>
    <x v="763"/>
    <n v="2671.5"/>
    <x v="891"/>
  </r>
  <r>
    <n v="1174"/>
    <x v="14"/>
    <x v="48"/>
    <x v="1"/>
    <n v="0"/>
    <x v="5"/>
  </r>
  <r>
    <n v="1175"/>
    <x v="14"/>
    <x v="49"/>
    <x v="764"/>
    <n v="626.20000000000005"/>
    <x v="892"/>
  </r>
  <r>
    <n v="1176"/>
    <x v="14"/>
    <x v="50"/>
    <x v="765"/>
    <n v="0"/>
    <x v="893"/>
  </r>
  <r>
    <n v="1177"/>
    <x v="14"/>
    <x v="51"/>
    <x v="766"/>
    <n v="0"/>
    <x v="894"/>
  </r>
  <r>
    <n v="1178"/>
    <x v="14"/>
    <x v="52"/>
    <x v="767"/>
    <n v="125"/>
    <x v="895"/>
  </r>
  <r>
    <n v="1179"/>
    <x v="14"/>
    <x v="53"/>
    <x v="1"/>
    <n v="0"/>
    <x v="5"/>
  </r>
  <r>
    <n v="1180"/>
    <x v="14"/>
    <x v="54"/>
    <x v="1"/>
    <n v="0"/>
    <x v="5"/>
  </r>
  <r>
    <n v="1181"/>
    <x v="14"/>
    <x v="55"/>
    <x v="768"/>
    <n v="0"/>
    <x v="896"/>
  </r>
  <r>
    <n v="1182"/>
    <x v="14"/>
    <x v="56"/>
    <x v="769"/>
    <n v="8696.8000000000011"/>
    <x v="897"/>
  </r>
  <r>
    <n v="1183"/>
    <x v="14"/>
    <x v="10"/>
    <x v="770"/>
    <n v="9.0692656718783751E-2"/>
    <x v="898"/>
  </r>
  <r>
    <n v="1184"/>
    <x v="14"/>
    <x v="57"/>
    <x v="1"/>
    <n v="8567.9"/>
    <x v="899"/>
  </r>
  <r>
    <n v="1185"/>
    <x v="14"/>
    <x v="58"/>
    <x v="1"/>
    <n v="8030.4"/>
    <x v="900"/>
  </r>
  <r>
    <n v="1186"/>
    <x v="14"/>
    <x v="59"/>
    <x v="1"/>
    <n v="2416.6"/>
    <x v="901"/>
  </r>
  <r>
    <n v="1187"/>
    <x v="14"/>
    <x v="60"/>
    <x v="1"/>
    <n v="2123.8000000000002"/>
    <x v="902"/>
  </r>
  <r>
    <n v="1188"/>
    <x v="14"/>
    <x v="61"/>
    <x v="1"/>
    <n v="1049.3"/>
    <x v="903"/>
  </r>
  <r>
    <n v="1189"/>
    <x v="14"/>
    <x v="62"/>
    <x v="1"/>
    <n v="0"/>
    <x v="5"/>
  </r>
  <r>
    <n v="1190"/>
    <x v="14"/>
    <x v="63"/>
    <x v="1"/>
    <n v="22187.999999999996"/>
    <x v="904"/>
  </r>
  <r>
    <n v="1191"/>
    <x v="14"/>
    <x v="10"/>
    <x v="1"/>
    <n v="0.23138265422642504"/>
    <x v="905"/>
  </r>
  <r>
    <n v="1192"/>
    <x v="14"/>
    <x v="64"/>
    <x v="1"/>
    <n v="31.4"/>
    <x v="906"/>
  </r>
  <r>
    <n v="1193"/>
    <x v="14"/>
    <x v="65"/>
    <x v="1"/>
    <n v="0"/>
    <x v="5"/>
  </r>
  <r>
    <n v="1194"/>
    <x v="14"/>
    <x v="66"/>
    <x v="1"/>
    <n v="31.4"/>
    <x v="906"/>
  </r>
  <r>
    <n v="1195"/>
    <x v="14"/>
    <x v="10"/>
    <x v="1"/>
    <n v="3.27447960280771E-4"/>
    <x v="907"/>
  </r>
  <r>
    <n v="1196"/>
    <x v="14"/>
    <x v="67"/>
    <x v="771"/>
    <n v="1041.9000000000001"/>
    <x v="908"/>
  </r>
  <r>
    <n v="1197"/>
    <x v="14"/>
    <x v="10"/>
    <x v="772"/>
    <n v="1.0865223879507495E-2"/>
    <x v="909"/>
  </r>
  <r>
    <n v="1198"/>
    <x v="14"/>
    <x v="68"/>
    <x v="773"/>
    <n v="229.2"/>
    <x v="910"/>
  </r>
  <r>
    <n v="1199"/>
    <x v="14"/>
    <x v="10"/>
    <x v="774"/>
    <n v="2.3901615444698317E-3"/>
    <x v="911"/>
  </r>
  <r>
    <n v="1200"/>
    <x v="14"/>
    <x v="69"/>
    <x v="775"/>
    <n v="95893.099999999991"/>
    <x v="912"/>
  </r>
  <r>
    <m/>
    <x v="15"/>
    <x v="70"/>
    <x v="776"/>
    <m/>
    <x v="91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0">
  <r>
    <x v="0"/>
    <x v="0"/>
    <x v="0"/>
    <x v="0"/>
    <x v="0"/>
    <x v="0"/>
  </r>
  <r>
    <x v="1"/>
    <x v="0"/>
    <x v="1"/>
    <x v="1"/>
    <x v="1"/>
    <x v="1"/>
  </r>
  <r>
    <x v="2"/>
    <x v="0"/>
    <x v="2"/>
    <x v="2"/>
    <x v="2"/>
    <x v="2"/>
  </r>
  <r>
    <x v="3"/>
    <x v="0"/>
    <x v="3"/>
    <x v="3"/>
    <x v="3"/>
    <x v="3"/>
  </r>
  <r>
    <x v="4"/>
    <x v="0"/>
    <x v="4"/>
    <x v="4"/>
    <x v="4"/>
    <x v="4"/>
  </r>
  <r>
    <x v="5"/>
    <x v="0"/>
    <x v="5"/>
    <x v="1"/>
    <x v="5"/>
    <x v="5"/>
  </r>
  <r>
    <x v="6"/>
    <x v="0"/>
    <x v="6"/>
    <x v="5"/>
    <x v="6"/>
    <x v="6"/>
  </r>
  <r>
    <x v="7"/>
    <x v="0"/>
    <x v="7"/>
    <x v="6"/>
    <x v="7"/>
    <x v="7"/>
  </r>
  <r>
    <x v="8"/>
    <x v="0"/>
    <x v="8"/>
    <x v="7"/>
    <x v="8"/>
    <x v="8"/>
  </r>
  <r>
    <x v="9"/>
    <x v="0"/>
    <x v="9"/>
    <x v="8"/>
    <x v="9"/>
    <x v="9"/>
  </r>
  <r>
    <x v="10"/>
    <x v="0"/>
    <x v="10"/>
    <x v="9"/>
    <x v="10"/>
    <x v="10"/>
  </r>
  <r>
    <x v="11"/>
    <x v="0"/>
    <x v="11"/>
    <x v="1"/>
    <x v="11"/>
    <x v="11"/>
  </r>
  <r>
    <x v="12"/>
    <x v="0"/>
    <x v="12"/>
    <x v="10"/>
    <x v="12"/>
    <x v="12"/>
  </r>
  <r>
    <x v="13"/>
    <x v="0"/>
    <x v="13"/>
    <x v="1"/>
    <x v="5"/>
    <x v="5"/>
  </r>
  <r>
    <x v="14"/>
    <x v="0"/>
    <x v="14"/>
    <x v="11"/>
    <x v="13"/>
    <x v="13"/>
  </r>
  <r>
    <x v="15"/>
    <x v="0"/>
    <x v="15"/>
    <x v="12"/>
    <x v="14"/>
    <x v="14"/>
  </r>
  <r>
    <x v="16"/>
    <x v="0"/>
    <x v="10"/>
    <x v="13"/>
    <x v="15"/>
    <x v="15"/>
  </r>
  <r>
    <x v="17"/>
    <x v="0"/>
    <x v="16"/>
    <x v="1"/>
    <x v="5"/>
    <x v="5"/>
  </r>
  <r>
    <x v="18"/>
    <x v="0"/>
    <x v="17"/>
    <x v="14"/>
    <x v="16"/>
    <x v="16"/>
  </r>
  <r>
    <x v="19"/>
    <x v="0"/>
    <x v="18"/>
    <x v="1"/>
    <x v="5"/>
    <x v="5"/>
  </r>
  <r>
    <x v="20"/>
    <x v="0"/>
    <x v="19"/>
    <x v="15"/>
    <x v="17"/>
    <x v="17"/>
  </r>
  <r>
    <x v="21"/>
    <x v="0"/>
    <x v="20"/>
    <x v="1"/>
    <x v="5"/>
    <x v="5"/>
  </r>
  <r>
    <x v="22"/>
    <x v="0"/>
    <x v="21"/>
    <x v="1"/>
    <x v="5"/>
    <x v="5"/>
  </r>
  <r>
    <x v="23"/>
    <x v="0"/>
    <x v="22"/>
    <x v="16"/>
    <x v="18"/>
    <x v="18"/>
  </r>
  <r>
    <x v="24"/>
    <x v="0"/>
    <x v="10"/>
    <x v="17"/>
    <x v="19"/>
    <x v="19"/>
  </r>
  <r>
    <x v="25"/>
    <x v="0"/>
    <x v="23"/>
    <x v="18"/>
    <x v="20"/>
    <x v="20"/>
  </r>
  <r>
    <x v="26"/>
    <x v="0"/>
    <x v="24"/>
    <x v="19"/>
    <x v="21"/>
    <x v="21"/>
  </r>
  <r>
    <x v="27"/>
    <x v="0"/>
    <x v="25"/>
    <x v="1"/>
    <x v="5"/>
    <x v="5"/>
  </r>
  <r>
    <x v="28"/>
    <x v="0"/>
    <x v="26"/>
    <x v="1"/>
    <x v="5"/>
    <x v="5"/>
  </r>
  <r>
    <x v="29"/>
    <x v="0"/>
    <x v="27"/>
    <x v="1"/>
    <x v="22"/>
    <x v="22"/>
  </r>
  <r>
    <x v="30"/>
    <x v="0"/>
    <x v="28"/>
    <x v="20"/>
    <x v="23"/>
    <x v="23"/>
  </r>
  <r>
    <x v="31"/>
    <x v="0"/>
    <x v="10"/>
    <x v="21"/>
    <x v="24"/>
    <x v="24"/>
  </r>
  <r>
    <x v="32"/>
    <x v="0"/>
    <x v="29"/>
    <x v="22"/>
    <x v="25"/>
    <x v="25"/>
  </r>
  <r>
    <x v="33"/>
    <x v="0"/>
    <x v="30"/>
    <x v="23"/>
    <x v="26"/>
    <x v="26"/>
  </r>
  <r>
    <x v="34"/>
    <x v="0"/>
    <x v="31"/>
    <x v="24"/>
    <x v="27"/>
    <x v="27"/>
  </r>
  <r>
    <x v="35"/>
    <x v="0"/>
    <x v="32"/>
    <x v="25"/>
    <x v="28"/>
    <x v="28"/>
  </r>
  <r>
    <x v="36"/>
    <x v="0"/>
    <x v="33"/>
    <x v="26"/>
    <x v="29"/>
    <x v="29"/>
  </r>
  <r>
    <x v="37"/>
    <x v="0"/>
    <x v="34"/>
    <x v="27"/>
    <x v="30"/>
    <x v="30"/>
  </r>
  <r>
    <x v="38"/>
    <x v="0"/>
    <x v="35"/>
    <x v="28"/>
    <x v="31"/>
    <x v="31"/>
  </r>
  <r>
    <x v="39"/>
    <x v="0"/>
    <x v="36"/>
    <x v="29"/>
    <x v="32"/>
    <x v="32"/>
  </r>
  <r>
    <x v="40"/>
    <x v="0"/>
    <x v="10"/>
    <x v="30"/>
    <x v="33"/>
    <x v="33"/>
  </r>
  <r>
    <x v="41"/>
    <x v="0"/>
    <x v="37"/>
    <x v="31"/>
    <x v="34"/>
    <x v="34"/>
  </r>
  <r>
    <x v="42"/>
    <x v="0"/>
    <x v="38"/>
    <x v="32"/>
    <x v="35"/>
    <x v="35"/>
  </r>
  <r>
    <x v="43"/>
    <x v="0"/>
    <x v="39"/>
    <x v="33"/>
    <x v="36"/>
    <x v="36"/>
  </r>
  <r>
    <x v="44"/>
    <x v="0"/>
    <x v="40"/>
    <x v="1"/>
    <x v="5"/>
    <x v="5"/>
  </r>
  <r>
    <x v="45"/>
    <x v="0"/>
    <x v="41"/>
    <x v="34"/>
    <x v="37"/>
    <x v="37"/>
  </r>
  <r>
    <x v="46"/>
    <x v="0"/>
    <x v="42"/>
    <x v="35"/>
    <x v="38"/>
    <x v="38"/>
  </r>
  <r>
    <x v="47"/>
    <x v="0"/>
    <x v="10"/>
    <x v="36"/>
    <x v="39"/>
    <x v="39"/>
  </r>
  <r>
    <x v="48"/>
    <x v="0"/>
    <x v="43"/>
    <x v="37"/>
    <x v="40"/>
    <x v="40"/>
  </r>
  <r>
    <x v="49"/>
    <x v="0"/>
    <x v="44"/>
    <x v="38"/>
    <x v="41"/>
    <x v="41"/>
  </r>
  <r>
    <x v="50"/>
    <x v="0"/>
    <x v="45"/>
    <x v="39"/>
    <x v="42"/>
    <x v="42"/>
  </r>
  <r>
    <x v="51"/>
    <x v="0"/>
    <x v="46"/>
    <x v="40"/>
    <x v="43"/>
    <x v="43"/>
  </r>
  <r>
    <x v="52"/>
    <x v="0"/>
    <x v="47"/>
    <x v="41"/>
    <x v="44"/>
    <x v="44"/>
  </r>
  <r>
    <x v="53"/>
    <x v="0"/>
    <x v="48"/>
    <x v="1"/>
    <x v="5"/>
    <x v="5"/>
  </r>
  <r>
    <x v="54"/>
    <x v="0"/>
    <x v="49"/>
    <x v="42"/>
    <x v="45"/>
    <x v="45"/>
  </r>
  <r>
    <x v="55"/>
    <x v="0"/>
    <x v="50"/>
    <x v="43"/>
    <x v="5"/>
    <x v="46"/>
  </r>
  <r>
    <x v="56"/>
    <x v="0"/>
    <x v="51"/>
    <x v="44"/>
    <x v="46"/>
    <x v="47"/>
  </r>
  <r>
    <x v="57"/>
    <x v="0"/>
    <x v="52"/>
    <x v="1"/>
    <x v="5"/>
    <x v="5"/>
  </r>
  <r>
    <x v="58"/>
    <x v="0"/>
    <x v="53"/>
    <x v="45"/>
    <x v="47"/>
    <x v="48"/>
  </r>
  <r>
    <x v="59"/>
    <x v="0"/>
    <x v="54"/>
    <x v="46"/>
    <x v="5"/>
    <x v="49"/>
  </r>
  <r>
    <x v="60"/>
    <x v="0"/>
    <x v="55"/>
    <x v="47"/>
    <x v="5"/>
    <x v="50"/>
  </r>
  <r>
    <x v="61"/>
    <x v="0"/>
    <x v="56"/>
    <x v="48"/>
    <x v="48"/>
    <x v="51"/>
  </r>
  <r>
    <x v="62"/>
    <x v="0"/>
    <x v="10"/>
    <x v="49"/>
    <x v="49"/>
    <x v="52"/>
  </r>
  <r>
    <x v="63"/>
    <x v="0"/>
    <x v="57"/>
    <x v="1"/>
    <x v="50"/>
    <x v="53"/>
  </r>
  <r>
    <x v="64"/>
    <x v="0"/>
    <x v="58"/>
    <x v="50"/>
    <x v="51"/>
    <x v="54"/>
  </r>
  <r>
    <x v="65"/>
    <x v="0"/>
    <x v="59"/>
    <x v="1"/>
    <x v="5"/>
    <x v="5"/>
  </r>
  <r>
    <x v="66"/>
    <x v="0"/>
    <x v="60"/>
    <x v="1"/>
    <x v="52"/>
    <x v="55"/>
  </r>
  <r>
    <x v="67"/>
    <x v="0"/>
    <x v="61"/>
    <x v="51"/>
    <x v="53"/>
    <x v="56"/>
  </r>
  <r>
    <x v="68"/>
    <x v="0"/>
    <x v="62"/>
    <x v="1"/>
    <x v="54"/>
    <x v="57"/>
  </r>
  <r>
    <x v="69"/>
    <x v="0"/>
    <x v="63"/>
    <x v="52"/>
    <x v="55"/>
    <x v="58"/>
  </r>
  <r>
    <x v="70"/>
    <x v="0"/>
    <x v="10"/>
    <x v="53"/>
    <x v="56"/>
    <x v="59"/>
  </r>
  <r>
    <x v="71"/>
    <x v="0"/>
    <x v="64"/>
    <x v="1"/>
    <x v="5"/>
    <x v="5"/>
  </r>
  <r>
    <x v="72"/>
    <x v="0"/>
    <x v="65"/>
    <x v="1"/>
    <x v="5"/>
    <x v="5"/>
  </r>
  <r>
    <x v="73"/>
    <x v="0"/>
    <x v="66"/>
    <x v="1"/>
    <x v="5"/>
    <x v="5"/>
  </r>
  <r>
    <x v="74"/>
    <x v="0"/>
    <x v="10"/>
    <x v="1"/>
    <x v="5"/>
    <x v="5"/>
  </r>
  <r>
    <x v="75"/>
    <x v="0"/>
    <x v="67"/>
    <x v="54"/>
    <x v="57"/>
    <x v="60"/>
  </r>
  <r>
    <x v="76"/>
    <x v="0"/>
    <x v="10"/>
    <x v="55"/>
    <x v="58"/>
    <x v="61"/>
  </r>
  <r>
    <x v="77"/>
    <x v="0"/>
    <x v="68"/>
    <x v="56"/>
    <x v="59"/>
    <x v="62"/>
  </r>
  <r>
    <x v="78"/>
    <x v="0"/>
    <x v="10"/>
    <x v="57"/>
    <x v="60"/>
    <x v="63"/>
  </r>
  <r>
    <x v="79"/>
    <x v="0"/>
    <x v="69"/>
    <x v="58"/>
    <x v="61"/>
    <x v="64"/>
  </r>
  <r>
    <x v="80"/>
    <x v="1"/>
    <x v="0"/>
    <x v="59"/>
    <x v="62"/>
    <x v="65"/>
  </r>
  <r>
    <x v="81"/>
    <x v="1"/>
    <x v="1"/>
    <x v="60"/>
    <x v="63"/>
    <x v="66"/>
  </r>
  <r>
    <x v="82"/>
    <x v="1"/>
    <x v="2"/>
    <x v="61"/>
    <x v="5"/>
    <x v="67"/>
  </r>
  <r>
    <x v="83"/>
    <x v="1"/>
    <x v="3"/>
    <x v="1"/>
    <x v="64"/>
    <x v="68"/>
  </r>
  <r>
    <x v="84"/>
    <x v="1"/>
    <x v="4"/>
    <x v="62"/>
    <x v="65"/>
    <x v="69"/>
  </r>
  <r>
    <x v="85"/>
    <x v="1"/>
    <x v="5"/>
    <x v="63"/>
    <x v="5"/>
    <x v="70"/>
  </r>
  <r>
    <x v="86"/>
    <x v="1"/>
    <x v="6"/>
    <x v="64"/>
    <x v="66"/>
    <x v="71"/>
  </r>
  <r>
    <x v="87"/>
    <x v="1"/>
    <x v="7"/>
    <x v="65"/>
    <x v="67"/>
    <x v="72"/>
  </r>
  <r>
    <x v="88"/>
    <x v="1"/>
    <x v="8"/>
    <x v="66"/>
    <x v="68"/>
    <x v="73"/>
  </r>
  <r>
    <x v="89"/>
    <x v="1"/>
    <x v="9"/>
    <x v="67"/>
    <x v="69"/>
    <x v="74"/>
  </r>
  <r>
    <x v="90"/>
    <x v="1"/>
    <x v="10"/>
    <x v="68"/>
    <x v="70"/>
    <x v="75"/>
  </r>
  <r>
    <x v="91"/>
    <x v="1"/>
    <x v="11"/>
    <x v="1"/>
    <x v="5"/>
    <x v="5"/>
  </r>
  <r>
    <x v="92"/>
    <x v="1"/>
    <x v="12"/>
    <x v="69"/>
    <x v="71"/>
    <x v="76"/>
  </r>
  <r>
    <x v="93"/>
    <x v="1"/>
    <x v="13"/>
    <x v="1"/>
    <x v="5"/>
    <x v="5"/>
  </r>
  <r>
    <x v="94"/>
    <x v="1"/>
    <x v="14"/>
    <x v="70"/>
    <x v="72"/>
    <x v="77"/>
  </r>
  <r>
    <x v="95"/>
    <x v="1"/>
    <x v="15"/>
    <x v="71"/>
    <x v="73"/>
    <x v="78"/>
  </r>
  <r>
    <x v="96"/>
    <x v="1"/>
    <x v="10"/>
    <x v="72"/>
    <x v="74"/>
    <x v="79"/>
  </r>
  <r>
    <x v="97"/>
    <x v="1"/>
    <x v="16"/>
    <x v="1"/>
    <x v="5"/>
    <x v="5"/>
  </r>
  <r>
    <x v="98"/>
    <x v="1"/>
    <x v="17"/>
    <x v="1"/>
    <x v="75"/>
    <x v="80"/>
  </r>
  <r>
    <x v="99"/>
    <x v="1"/>
    <x v="18"/>
    <x v="1"/>
    <x v="76"/>
    <x v="81"/>
  </r>
  <r>
    <x v="100"/>
    <x v="1"/>
    <x v="19"/>
    <x v="73"/>
    <x v="77"/>
    <x v="82"/>
  </r>
  <r>
    <x v="101"/>
    <x v="1"/>
    <x v="20"/>
    <x v="1"/>
    <x v="5"/>
    <x v="5"/>
  </r>
  <r>
    <x v="102"/>
    <x v="1"/>
    <x v="21"/>
    <x v="74"/>
    <x v="78"/>
    <x v="83"/>
  </r>
  <r>
    <x v="103"/>
    <x v="1"/>
    <x v="22"/>
    <x v="75"/>
    <x v="79"/>
    <x v="84"/>
  </r>
  <r>
    <x v="104"/>
    <x v="1"/>
    <x v="10"/>
    <x v="76"/>
    <x v="80"/>
    <x v="85"/>
  </r>
  <r>
    <x v="105"/>
    <x v="1"/>
    <x v="23"/>
    <x v="77"/>
    <x v="81"/>
    <x v="86"/>
  </r>
  <r>
    <x v="106"/>
    <x v="1"/>
    <x v="24"/>
    <x v="78"/>
    <x v="82"/>
    <x v="87"/>
  </r>
  <r>
    <x v="107"/>
    <x v="1"/>
    <x v="25"/>
    <x v="79"/>
    <x v="83"/>
    <x v="88"/>
  </r>
  <r>
    <x v="108"/>
    <x v="1"/>
    <x v="26"/>
    <x v="1"/>
    <x v="5"/>
    <x v="5"/>
  </r>
  <r>
    <x v="109"/>
    <x v="1"/>
    <x v="27"/>
    <x v="80"/>
    <x v="84"/>
    <x v="89"/>
  </r>
  <r>
    <x v="110"/>
    <x v="1"/>
    <x v="28"/>
    <x v="81"/>
    <x v="85"/>
    <x v="90"/>
  </r>
  <r>
    <x v="111"/>
    <x v="1"/>
    <x v="10"/>
    <x v="82"/>
    <x v="86"/>
    <x v="91"/>
  </r>
  <r>
    <x v="112"/>
    <x v="1"/>
    <x v="29"/>
    <x v="83"/>
    <x v="87"/>
    <x v="92"/>
  </r>
  <r>
    <x v="113"/>
    <x v="1"/>
    <x v="30"/>
    <x v="84"/>
    <x v="88"/>
    <x v="93"/>
  </r>
  <r>
    <x v="114"/>
    <x v="1"/>
    <x v="31"/>
    <x v="85"/>
    <x v="89"/>
    <x v="94"/>
  </r>
  <r>
    <x v="115"/>
    <x v="1"/>
    <x v="32"/>
    <x v="86"/>
    <x v="90"/>
    <x v="95"/>
  </r>
  <r>
    <x v="116"/>
    <x v="1"/>
    <x v="33"/>
    <x v="87"/>
    <x v="91"/>
    <x v="96"/>
  </r>
  <r>
    <x v="117"/>
    <x v="1"/>
    <x v="34"/>
    <x v="88"/>
    <x v="92"/>
    <x v="97"/>
  </r>
  <r>
    <x v="118"/>
    <x v="1"/>
    <x v="35"/>
    <x v="89"/>
    <x v="93"/>
    <x v="98"/>
  </r>
  <r>
    <x v="119"/>
    <x v="1"/>
    <x v="36"/>
    <x v="90"/>
    <x v="94"/>
    <x v="99"/>
  </r>
  <r>
    <x v="120"/>
    <x v="1"/>
    <x v="10"/>
    <x v="91"/>
    <x v="95"/>
    <x v="100"/>
  </r>
  <r>
    <x v="121"/>
    <x v="1"/>
    <x v="37"/>
    <x v="92"/>
    <x v="96"/>
    <x v="101"/>
  </r>
  <r>
    <x v="122"/>
    <x v="1"/>
    <x v="38"/>
    <x v="93"/>
    <x v="97"/>
    <x v="102"/>
  </r>
  <r>
    <x v="123"/>
    <x v="1"/>
    <x v="39"/>
    <x v="94"/>
    <x v="98"/>
    <x v="103"/>
  </r>
  <r>
    <x v="124"/>
    <x v="1"/>
    <x v="40"/>
    <x v="1"/>
    <x v="99"/>
    <x v="104"/>
  </r>
  <r>
    <x v="125"/>
    <x v="1"/>
    <x v="41"/>
    <x v="95"/>
    <x v="100"/>
    <x v="105"/>
  </r>
  <r>
    <x v="126"/>
    <x v="1"/>
    <x v="42"/>
    <x v="96"/>
    <x v="101"/>
    <x v="106"/>
  </r>
  <r>
    <x v="127"/>
    <x v="1"/>
    <x v="10"/>
    <x v="97"/>
    <x v="102"/>
    <x v="107"/>
  </r>
  <r>
    <x v="128"/>
    <x v="1"/>
    <x v="43"/>
    <x v="98"/>
    <x v="103"/>
    <x v="108"/>
  </r>
  <r>
    <x v="129"/>
    <x v="1"/>
    <x v="44"/>
    <x v="99"/>
    <x v="104"/>
    <x v="109"/>
  </r>
  <r>
    <x v="130"/>
    <x v="1"/>
    <x v="45"/>
    <x v="100"/>
    <x v="105"/>
    <x v="110"/>
  </r>
  <r>
    <x v="131"/>
    <x v="1"/>
    <x v="46"/>
    <x v="101"/>
    <x v="106"/>
    <x v="111"/>
  </r>
  <r>
    <x v="132"/>
    <x v="1"/>
    <x v="47"/>
    <x v="102"/>
    <x v="107"/>
    <x v="112"/>
  </r>
  <r>
    <x v="133"/>
    <x v="1"/>
    <x v="48"/>
    <x v="1"/>
    <x v="5"/>
    <x v="5"/>
  </r>
  <r>
    <x v="134"/>
    <x v="1"/>
    <x v="49"/>
    <x v="103"/>
    <x v="5"/>
    <x v="113"/>
  </r>
  <r>
    <x v="135"/>
    <x v="1"/>
    <x v="50"/>
    <x v="104"/>
    <x v="108"/>
    <x v="114"/>
  </r>
  <r>
    <x v="136"/>
    <x v="1"/>
    <x v="51"/>
    <x v="105"/>
    <x v="109"/>
    <x v="115"/>
  </r>
  <r>
    <x v="137"/>
    <x v="1"/>
    <x v="52"/>
    <x v="106"/>
    <x v="110"/>
    <x v="116"/>
  </r>
  <r>
    <x v="138"/>
    <x v="1"/>
    <x v="53"/>
    <x v="107"/>
    <x v="111"/>
    <x v="117"/>
  </r>
  <r>
    <x v="139"/>
    <x v="1"/>
    <x v="54"/>
    <x v="108"/>
    <x v="5"/>
    <x v="118"/>
  </r>
  <r>
    <x v="140"/>
    <x v="1"/>
    <x v="55"/>
    <x v="109"/>
    <x v="112"/>
    <x v="119"/>
  </r>
  <r>
    <x v="141"/>
    <x v="1"/>
    <x v="56"/>
    <x v="110"/>
    <x v="113"/>
    <x v="120"/>
  </r>
  <r>
    <x v="142"/>
    <x v="1"/>
    <x v="10"/>
    <x v="111"/>
    <x v="114"/>
    <x v="121"/>
  </r>
  <r>
    <x v="143"/>
    <x v="1"/>
    <x v="57"/>
    <x v="1"/>
    <x v="115"/>
    <x v="122"/>
  </r>
  <r>
    <x v="144"/>
    <x v="1"/>
    <x v="58"/>
    <x v="1"/>
    <x v="116"/>
    <x v="123"/>
  </r>
  <r>
    <x v="145"/>
    <x v="1"/>
    <x v="59"/>
    <x v="1"/>
    <x v="117"/>
    <x v="124"/>
  </r>
  <r>
    <x v="146"/>
    <x v="1"/>
    <x v="60"/>
    <x v="1"/>
    <x v="118"/>
    <x v="125"/>
  </r>
  <r>
    <x v="147"/>
    <x v="1"/>
    <x v="61"/>
    <x v="1"/>
    <x v="119"/>
    <x v="126"/>
  </r>
  <r>
    <x v="148"/>
    <x v="1"/>
    <x v="62"/>
    <x v="1"/>
    <x v="5"/>
    <x v="5"/>
  </r>
  <r>
    <x v="149"/>
    <x v="1"/>
    <x v="63"/>
    <x v="1"/>
    <x v="120"/>
    <x v="127"/>
  </r>
  <r>
    <x v="150"/>
    <x v="1"/>
    <x v="10"/>
    <x v="1"/>
    <x v="121"/>
    <x v="128"/>
  </r>
  <r>
    <x v="151"/>
    <x v="1"/>
    <x v="64"/>
    <x v="1"/>
    <x v="5"/>
    <x v="5"/>
  </r>
  <r>
    <x v="152"/>
    <x v="1"/>
    <x v="65"/>
    <x v="1"/>
    <x v="5"/>
    <x v="5"/>
  </r>
  <r>
    <x v="153"/>
    <x v="1"/>
    <x v="66"/>
    <x v="1"/>
    <x v="5"/>
    <x v="5"/>
  </r>
  <r>
    <x v="154"/>
    <x v="1"/>
    <x v="10"/>
    <x v="1"/>
    <x v="5"/>
    <x v="5"/>
  </r>
  <r>
    <x v="155"/>
    <x v="1"/>
    <x v="67"/>
    <x v="112"/>
    <x v="122"/>
    <x v="129"/>
  </r>
  <r>
    <x v="156"/>
    <x v="1"/>
    <x v="10"/>
    <x v="113"/>
    <x v="123"/>
    <x v="130"/>
  </r>
  <r>
    <x v="157"/>
    <x v="1"/>
    <x v="68"/>
    <x v="114"/>
    <x v="124"/>
    <x v="131"/>
  </r>
  <r>
    <x v="158"/>
    <x v="1"/>
    <x v="10"/>
    <x v="115"/>
    <x v="125"/>
    <x v="132"/>
  </r>
  <r>
    <x v="159"/>
    <x v="1"/>
    <x v="69"/>
    <x v="116"/>
    <x v="126"/>
    <x v="133"/>
  </r>
  <r>
    <x v="160"/>
    <x v="2"/>
    <x v="0"/>
    <x v="117"/>
    <x v="127"/>
    <x v="134"/>
  </r>
  <r>
    <x v="161"/>
    <x v="2"/>
    <x v="1"/>
    <x v="118"/>
    <x v="128"/>
    <x v="135"/>
  </r>
  <r>
    <x v="162"/>
    <x v="2"/>
    <x v="2"/>
    <x v="1"/>
    <x v="129"/>
    <x v="136"/>
  </r>
  <r>
    <x v="163"/>
    <x v="2"/>
    <x v="3"/>
    <x v="1"/>
    <x v="5"/>
    <x v="5"/>
  </r>
  <r>
    <x v="164"/>
    <x v="2"/>
    <x v="4"/>
    <x v="119"/>
    <x v="130"/>
    <x v="137"/>
  </r>
  <r>
    <x v="165"/>
    <x v="2"/>
    <x v="5"/>
    <x v="120"/>
    <x v="131"/>
    <x v="138"/>
  </r>
  <r>
    <x v="166"/>
    <x v="2"/>
    <x v="6"/>
    <x v="1"/>
    <x v="132"/>
    <x v="139"/>
  </r>
  <r>
    <x v="167"/>
    <x v="2"/>
    <x v="7"/>
    <x v="1"/>
    <x v="133"/>
    <x v="140"/>
  </r>
  <r>
    <x v="168"/>
    <x v="2"/>
    <x v="8"/>
    <x v="121"/>
    <x v="134"/>
    <x v="141"/>
  </r>
  <r>
    <x v="169"/>
    <x v="2"/>
    <x v="9"/>
    <x v="122"/>
    <x v="135"/>
    <x v="142"/>
  </r>
  <r>
    <x v="170"/>
    <x v="2"/>
    <x v="10"/>
    <x v="123"/>
    <x v="136"/>
    <x v="143"/>
  </r>
  <r>
    <x v="171"/>
    <x v="2"/>
    <x v="11"/>
    <x v="1"/>
    <x v="137"/>
    <x v="144"/>
  </r>
  <r>
    <x v="172"/>
    <x v="2"/>
    <x v="12"/>
    <x v="124"/>
    <x v="138"/>
    <x v="145"/>
  </r>
  <r>
    <x v="173"/>
    <x v="2"/>
    <x v="13"/>
    <x v="1"/>
    <x v="5"/>
    <x v="5"/>
  </r>
  <r>
    <x v="174"/>
    <x v="2"/>
    <x v="14"/>
    <x v="125"/>
    <x v="139"/>
    <x v="146"/>
  </r>
  <r>
    <x v="175"/>
    <x v="2"/>
    <x v="15"/>
    <x v="126"/>
    <x v="140"/>
    <x v="147"/>
  </r>
  <r>
    <x v="176"/>
    <x v="2"/>
    <x v="10"/>
    <x v="127"/>
    <x v="141"/>
    <x v="148"/>
  </r>
  <r>
    <x v="177"/>
    <x v="2"/>
    <x v="16"/>
    <x v="1"/>
    <x v="142"/>
    <x v="149"/>
  </r>
  <r>
    <x v="178"/>
    <x v="2"/>
    <x v="17"/>
    <x v="1"/>
    <x v="143"/>
    <x v="150"/>
  </r>
  <r>
    <x v="179"/>
    <x v="2"/>
    <x v="18"/>
    <x v="1"/>
    <x v="5"/>
    <x v="5"/>
  </r>
  <r>
    <x v="180"/>
    <x v="2"/>
    <x v="19"/>
    <x v="128"/>
    <x v="144"/>
    <x v="151"/>
  </r>
  <r>
    <x v="181"/>
    <x v="2"/>
    <x v="20"/>
    <x v="1"/>
    <x v="145"/>
    <x v="152"/>
  </r>
  <r>
    <x v="182"/>
    <x v="2"/>
    <x v="21"/>
    <x v="1"/>
    <x v="146"/>
    <x v="153"/>
  </r>
  <r>
    <x v="183"/>
    <x v="2"/>
    <x v="22"/>
    <x v="128"/>
    <x v="147"/>
    <x v="154"/>
  </r>
  <r>
    <x v="184"/>
    <x v="2"/>
    <x v="10"/>
    <x v="129"/>
    <x v="148"/>
    <x v="155"/>
  </r>
  <r>
    <x v="185"/>
    <x v="2"/>
    <x v="23"/>
    <x v="130"/>
    <x v="5"/>
    <x v="156"/>
  </r>
  <r>
    <x v="186"/>
    <x v="2"/>
    <x v="24"/>
    <x v="131"/>
    <x v="5"/>
    <x v="157"/>
  </r>
  <r>
    <x v="187"/>
    <x v="2"/>
    <x v="25"/>
    <x v="1"/>
    <x v="5"/>
    <x v="5"/>
  </r>
  <r>
    <x v="188"/>
    <x v="2"/>
    <x v="26"/>
    <x v="1"/>
    <x v="5"/>
    <x v="5"/>
  </r>
  <r>
    <x v="189"/>
    <x v="2"/>
    <x v="27"/>
    <x v="132"/>
    <x v="5"/>
    <x v="158"/>
  </r>
  <r>
    <x v="190"/>
    <x v="2"/>
    <x v="28"/>
    <x v="133"/>
    <x v="5"/>
    <x v="159"/>
  </r>
  <r>
    <x v="191"/>
    <x v="2"/>
    <x v="10"/>
    <x v="134"/>
    <x v="5"/>
    <x v="160"/>
  </r>
  <r>
    <x v="192"/>
    <x v="2"/>
    <x v="29"/>
    <x v="1"/>
    <x v="149"/>
    <x v="161"/>
  </r>
  <r>
    <x v="193"/>
    <x v="2"/>
    <x v="30"/>
    <x v="1"/>
    <x v="150"/>
    <x v="162"/>
  </r>
  <r>
    <x v="194"/>
    <x v="2"/>
    <x v="31"/>
    <x v="135"/>
    <x v="151"/>
    <x v="163"/>
  </r>
  <r>
    <x v="195"/>
    <x v="2"/>
    <x v="32"/>
    <x v="136"/>
    <x v="152"/>
    <x v="164"/>
  </r>
  <r>
    <x v="196"/>
    <x v="2"/>
    <x v="33"/>
    <x v="1"/>
    <x v="153"/>
    <x v="165"/>
  </r>
  <r>
    <x v="197"/>
    <x v="2"/>
    <x v="34"/>
    <x v="1"/>
    <x v="154"/>
    <x v="166"/>
  </r>
  <r>
    <x v="198"/>
    <x v="2"/>
    <x v="35"/>
    <x v="137"/>
    <x v="155"/>
    <x v="167"/>
  </r>
  <r>
    <x v="199"/>
    <x v="2"/>
    <x v="36"/>
    <x v="138"/>
    <x v="156"/>
    <x v="168"/>
  </r>
  <r>
    <x v="200"/>
    <x v="2"/>
    <x v="10"/>
    <x v="139"/>
    <x v="157"/>
    <x v="169"/>
  </r>
  <r>
    <x v="201"/>
    <x v="2"/>
    <x v="37"/>
    <x v="140"/>
    <x v="158"/>
    <x v="170"/>
  </r>
  <r>
    <x v="202"/>
    <x v="2"/>
    <x v="38"/>
    <x v="141"/>
    <x v="159"/>
    <x v="171"/>
  </r>
  <r>
    <x v="203"/>
    <x v="2"/>
    <x v="39"/>
    <x v="142"/>
    <x v="160"/>
    <x v="172"/>
  </r>
  <r>
    <x v="204"/>
    <x v="2"/>
    <x v="40"/>
    <x v="1"/>
    <x v="161"/>
    <x v="173"/>
  </r>
  <r>
    <x v="205"/>
    <x v="2"/>
    <x v="41"/>
    <x v="143"/>
    <x v="162"/>
    <x v="174"/>
  </r>
  <r>
    <x v="206"/>
    <x v="2"/>
    <x v="42"/>
    <x v="144"/>
    <x v="163"/>
    <x v="175"/>
  </r>
  <r>
    <x v="207"/>
    <x v="2"/>
    <x v="10"/>
    <x v="145"/>
    <x v="164"/>
    <x v="176"/>
  </r>
  <r>
    <x v="208"/>
    <x v="2"/>
    <x v="43"/>
    <x v="146"/>
    <x v="165"/>
    <x v="177"/>
  </r>
  <r>
    <x v="209"/>
    <x v="2"/>
    <x v="44"/>
    <x v="1"/>
    <x v="166"/>
    <x v="178"/>
  </r>
  <r>
    <x v="210"/>
    <x v="2"/>
    <x v="45"/>
    <x v="147"/>
    <x v="5"/>
    <x v="179"/>
  </r>
  <r>
    <x v="211"/>
    <x v="2"/>
    <x v="46"/>
    <x v="1"/>
    <x v="5"/>
    <x v="5"/>
  </r>
  <r>
    <x v="212"/>
    <x v="2"/>
    <x v="47"/>
    <x v="148"/>
    <x v="5"/>
    <x v="180"/>
  </r>
  <r>
    <x v="213"/>
    <x v="2"/>
    <x v="48"/>
    <x v="1"/>
    <x v="167"/>
    <x v="181"/>
  </r>
  <r>
    <x v="214"/>
    <x v="2"/>
    <x v="49"/>
    <x v="149"/>
    <x v="5"/>
    <x v="182"/>
  </r>
  <r>
    <x v="215"/>
    <x v="2"/>
    <x v="50"/>
    <x v="1"/>
    <x v="168"/>
    <x v="183"/>
  </r>
  <r>
    <x v="216"/>
    <x v="2"/>
    <x v="51"/>
    <x v="150"/>
    <x v="169"/>
    <x v="184"/>
  </r>
  <r>
    <x v="217"/>
    <x v="2"/>
    <x v="52"/>
    <x v="1"/>
    <x v="5"/>
    <x v="5"/>
  </r>
  <r>
    <x v="218"/>
    <x v="2"/>
    <x v="53"/>
    <x v="1"/>
    <x v="170"/>
    <x v="185"/>
  </r>
  <r>
    <x v="219"/>
    <x v="2"/>
    <x v="54"/>
    <x v="1"/>
    <x v="5"/>
    <x v="5"/>
  </r>
  <r>
    <x v="220"/>
    <x v="2"/>
    <x v="55"/>
    <x v="1"/>
    <x v="5"/>
    <x v="5"/>
  </r>
  <r>
    <x v="221"/>
    <x v="2"/>
    <x v="56"/>
    <x v="151"/>
    <x v="171"/>
    <x v="186"/>
  </r>
  <r>
    <x v="222"/>
    <x v="2"/>
    <x v="10"/>
    <x v="152"/>
    <x v="172"/>
    <x v="187"/>
  </r>
  <r>
    <x v="223"/>
    <x v="2"/>
    <x v="57"/>
    <x v="1"/>
    <x v="173"/>
    <x v="188"/>
  </r>
  <r>
    <x v="224"/>
    <x v="2"/>
    <x v="58"/>
    <x v="1"/>
    <x v="174"/>
    <x v="189"/>
  </r>
  <r>
    <x v="225"/>
    <x v="2"/>
    <x v="59"/>
    <x v="1"/>
    <x v="175"/>
    <x v="190"/>
  </r>
  <r>
    <x v="226"/>
    <x v="2"/>
    <x v="60"/>
    <x v="1"/>
    <x v="5"/>
    <x v="5"/>
  </r>
  <r>
    <x v="227"/>
    <x v="2"/>
    <x v="61"/>
    <x v="1"/>
    <x v="176"/>
    <x v="191"/>
  </r>
  <r>
    <x v="228"/>
    <x v="2"/>
    <x v="62"/>
    <x v="1"/>
    <x v="5"/>
    <x v="5"/>
  </r>
  <r>
    <x v="229"/>
    <x v="2"/>
    <x v="63"/>
    <x v="1"/>
    <x v="177"/>
    <x v="192"/>
  </r>
  <r>
    <x v="230"/>
    <x v="2"/>
    <x v="10"/>
    <x v="1"/>
    <x v="178"/>
    <x v="193"/>
  </r>
  <r>
    <x v="231"/>
    <x v="2"/>
    <x v="64"/>
    <x v="1"/>
    <x v="5"/>
    <x v="5"/>
  </r>
  <r>
    <x v="232"/>
    <x v="2"/>
    <x v="65"/>
    <x v="1"/>
    <x v="5"/>
    <x v="5"/>
  </r>
  <r>
    <x v="233"/>
    <x v="2"/>
    <x v="66"/>
    <x v="1"/>
    <x v="5"/>
    <x v="5"/>
  </r>
  <r>
    <x v="234"/>
    <x v="2"/>
    <x v="10"/>
    <x v="1"/>
    <x v="5"/>
    <x v="5"/>
  </r>
  <r>
    <x v="235"/>
    <x v="2"/>
    <x v="67"/>
    <x v="1"/>
    <x v="5"/>
    <x v="5"/>
  </r>
  <r>
    <x v="236"/>
    <x v="2"/>
    <x v="10"/>
    <x v="1"/>
    <x v="5"/>
    <x v="5"/>
  </r>
  <r>
    <x v="237"/>
    <x v="2"/>
    <x v="68"/>
    <x v="1"/>
    <x v="5"/>
    <x v="5"/>
  </r>
  <r>
    <x v="238"/>
    <x v="2"/>
    <x v="10"/>
    <x v="1"/>
    <x v="5"/>
    <x v="5"/>
  </r>
  <r>
    <x v="239"/>
    <x v="2"/>
    <x v="69"/>
    <x v="153"/>
    <x v="179"/>
    <x v="194"/>
  </r>
  <r>
    <x v="240"/>
    <x v="3"/>
    <x v="0"/>
    <x v="154"/>
    <x v="180"/>
    <x v="195"/>
  </r>
  <r>
    <x v="241"/>
    <x v="3"/>
    <x v="1"/>
    <x v="155"/>
    <x v="5"/>
    <x v="196"/>
  </r>
  <r>
    <x v="242"/>
    <x v="3"/>
    <x v="2"/>
    <x v="156"/>
    <x v="5"/>
    <x v="197"/>
  </r>
  <r>
    <x v="243"/>
    <x v="3"/>
    <x v="3"/>
    <x v="157"/>
    <x v="5"/>
    <x v="198"/>
  </r>
  <r>
    <x v="244"/>
    <x v="3"/>
    <x v="4"/>
    <x v="158"/>
    <x v="181"/>
    <x v="199"/>
  </r>
  <r>
    <x v="245"/>
    <x v="3"/>
    <x v="5"/>
    <x v="159"/>
    <x v="182"/>
    <x v="200"/>
  </r>
  <r>
    <x v="246"/>
    <x v="3"/>
    <x v="6"/>
    <x v="160"/>
    <x v="183"/>
    <x v="201"/>
  </r>
  <r>
    <x v="247"/>
    <x v="3"/>
    <x v="7"/>
    <x v="161"/>
    <x v="184"/>
    <x v="202"/>
  </r>
  <r>
    <x v="248"/>
    <x v="3"/>
    <x v="8"/>
    <x v="162"/>
    <x v="5"/>
    <x v="203"/>
  </r>
  <r>
    <x v="249"/>
    <x v="3"/>
    <x v="9"/>
    <x v="163"/>
    <x v="185"/>
    <x v="204"/>
  </r>
  <r>
    <x v="250"/>
    <x v="3"/>
    <x v="10"/>
    <x v="164"/>
    <x v="186"/>
    <x v="205"/>
  </r>
  <r>
    <x v="251"/>
    <x v="3"/>
    <x v="11"/>
    <x v="165"/>
    <x v="5"/>
    <x v="206"/>
  </r>
  <r>
    <x v="252"/>
    <x v="3"/>
    <x v="12"/>
    <x v="166"/>
    <x v="187"/>
    <x v="207"/>
  </r>
  <r>
    <x v="253"/>
    <x v="3"/>
    <x v="13"/>
    <x v="167"/>
    <x v="188"/>
    <x v="208"/>
  </r>
  <r>
    <x v="254"/>
    <x v="3"/>
    <x v="14"/>
    <x v="168"/>
    <x v="189"/>
    <x v="209"/>
  </r>
  <r>
    <x v="255"/>
    <x v="3"/>
    <x v="15"/>
    <x v="169"/>
    <x v="190"/>
    <x v="210"/>
  </r>
  <r>
    <x v="256"/>
    <x v="3"/>
    <x v="10"/>
    <x v="170"/>
    <x v="191"/>
    <x v="211"/>
  </r>
  <r>
    <x v="257"/>
    <x v="3"/>
    <x v="16"/>
    <x v="1"/>
    <x v="5"/>
    <x v="5"/>
  </r>
  <r>
    <x v="258"/>
    <x v="3"/>
    <x v="17"/>
    <x v="171"/>
    <x v="192"/>
    <x v="212"/>
  </r>
  <r>
    <x v="259"/>
    <x v="3"/>
    <x v="18"/>
    <x v="172"/>
    <x v="193"/>
    <x v="213"/>
  </r>
  <r>
    <x v="260"/>
    <x v="3"/>
    <x v="19"/>
    <x v="173"/>
    <x v="194"/>
    <x v="214"/>
  </r>
  <r>
    <x v="261"/>
    <x v="3"/>
    <x v="20"/>
    <x v="1"/>
    <x v="5"/>
    <x v="5"/>
  </r>
  <r>
    <x v="262"/>
    <x v="3"/>
    <x v="21"/>
    <x v="1"/>
    <x v="195"/>
    <x v="215"/>
  </r>
  <r>
    <x v="263"/>
    <x v="3"/>
    <x v="22"/>
    <x v="174"/>
    <x v="196"/>
    <x v="216"/>
  </r>
  <r>
    <x v="264"/>
    <x v="3"/>
    <x v="10"/>
    <x v="175"/>
    <x v="197"/>
    <x v="217"/>
  </r>
  <r>
    <x v="265"/>
    <x v="3"/>
    <x v="23"/>
    <x v="176"/>
    <x v="198"/>
    <x v="218"/>
  </r>
  <r>
    <x v="266"/>
    <x v="3"/>
    <x v="24"/>
    <x v="177"/>
    <x v="199"/>
    <x v="219"/>
  </r>
  <r>
    <x v="267"/>
    <x v="3"/>
    <x v="25"/>
    <x v="178"/>
    <x v="200"/>
    <x v="220"/>
  </r>
  <r>
    <x v="268"/>
    <x v="3"/>
    <x v="26"/>
    <x v="1"/>
    <x v="5"/>
    <x v="5"/>
  </r>
  <r>
    <x v="269"/>
    <x v="3"/>
    <x v="27"/>
    <x v="179"/>
    <x v="201"/>
    <x v="221"/>
  </r>
  <r>
    <x v="270"/>
    <x v="3"/>
    <x v="28"/>
    <x v="180"/>
    <x v="202"/>
    <x v="222"/>
  </r>
  <r>
    <x v="271"/>
    <x v="3"/>
    <x v="10"/>
    <x v="181"/>
    <x v="203"/>
    <x v="223"/>
  </r>
  <r>
    <x v="272"/>
    <x v="3"/>
    <x v="29"/>
    <x v="182"/>
    <x v="204"/>
    <x v="224"/>
  </r>
  <r>
    <x v="273"/>
    <x v="3"/>
    <x v="30"/>
    <x v="183"/>
    <x v="205"/>
    <x v="225"/>
  </r>
  <r>
    <x v="274"/>
    <x v="3"/>
    <x v="31"/>
    <x v="184"/>
    <x v="206"/>
    <x v="226"/>
  </r>
  <r>
    <x v="275"/>
    <x v="3"/>
    <x v="32"/>
    <x v="185"/>
    <x v="5"/>
    <x v="227"/>
  </r>
  <r>
    <x v="276"/>
    <x v="3"/>
    <x v="33"/>
    <x v="186"/>
    <x v="207"/>
    <x v="228"/>
  </r>
  <r>
    <x v="277"/>
    <x v="3"/>
    <x v="34"/>
    <x v="187"/>
    <x v="208"/>
    <x v="229"/>
  </r>
  <r>
    <x v="278"/>
    <x v="3"/>
    <x v="35"/>
    <x v="188"/>
    <x v="209"/>
    <x v="230"/>
  </r>
  <r>
    <x v="279"/>
    <x v="3"/>
    <x v="36"/>
    <x v="189"/>
    <x v="210"/>
    <x v="231"/>
  </r>
  <r>
    <x v="280"/>
    <x v="3"/>
    <x v="10"/>
    <x v="190"/>
    <x v="211"/>
    <x v="232"/>
  </r>
  <r>
    <x v="281"/>
    <x v="3"/>
    <x v="37"/>
    <x v="191"/>
    <x v="212"/>
    <x v="233"/>
  </r>
  <r>
    <x v="282"/>
    <x v="3"/>
    <x v="38"/>
    <x v="192"/>
    <x v="5"/>
    <x v="234"/>
  </r>
  <r>
    <x v="283"/>
    <x v="3"/>
    <x v="39"/>
    <x v="193"/>
    <x v="213"/>
    <x v="235"/>
  </r>
  <r>
    <x v="284"/>
    <x v="3"/>
    <x v="40"/>
    <x v="1"/>
    <x v="5"/>
    <x v="5"/>
  </r>
  <r>
    <x v="285"/>
    <x v="3"/>
    <x v="41"/>
    <x v="194"/>
    <x v="214"/>
    <x v="236"/>
  </r>
  <r>
    <x v="286"/>
    <x v="3"/>
    <x v="42"/>
    <x v="195"/>
    <x v="215"/>
    <x v="237"/>
  </r>
  <r>
    <x v="287"/>
    <x v="3"/>
    <x v="10"/>
    <x v="196"/>
    <x v="216"/>
    <x v="238"/>
  </r>
  <r>
    <x v="288"/>
    <x v="3"/>
    <x v="43"/>
    <x v="197"/>
    <x v="217"/>
    <x v="239"/>
  </r>
  <r>
    <x v="289"/>
    <x v="3"/>
    <x v="44"/>
    <x v="198"/>
    <x v="218"/>
    <x v="240"/>
  </r>
  <r>
    <x v="290"/>
    <x v="3"/>
    <x v="45"/>
    <x v="199"/>
    <x v="219"/>
    <x v="241"/>
  </r>
  <r>
    <x v="291"/>
    <x v="3"/>
    <x v="46"/>
    <x v="200"/>
    <x v="220"/>
    <x v="242"/>
  </r>
  <r>
    <x v="292"/>
    <x v="3"/>
    <x v="47"/>
    <x v="201"/>
    <x v="221"/>
    <x v="243"/>
  </r>
  <r>
    <x v="293"/>
    <x v="3"/>
    <x v="48"/>
    <x v="1"/>
    <x v="5"/>
    <x v="5"/>
  </r>
  <r>
    <x v="294"/>
    <x v="3"/>
    <x v="49"/>
    <x v="202"/>
    <x v="222"/>
    <x v="244"/>
  </r>
  <r>
    <x v="295"/>
    <x v="3"/>
    <x v="50"/>
    <x v="203"/>
    <x v="223"/>
    <x v="245"/>
  </r>
  <r>
    <x v="296"/>
    <x v="3"/>
    <x v="51"/>
    <x v="204"/>
    <x v="224"/>
    <x v="246"/>
  </r>
  <r>
    <x v="297"/>
    <x v="3"/>
    <x v="52"/>
    <x v="205"/>
    <x v="225"/>
    <x v="247"/>
  </r>
  <r>
    <x v="298"/>
    <x v="3"/>
    <x v="53"/>
    <x v="206"/>
    <x v="226"/>
    <x v="248"/>
  </r>
  <r>
    <x v="299"/>
    <x v="3"/>
    <x v="54"/>
    <x v="207"/>
    <x v="227"/>
    <x v="249"/>
  </r>
  <r>
    <x v="300"/>
    <x v="3"/>
    <x v="55"/>
    <x v="1"/>
    <x v="5"/>
    <x v="5"/>
  </r>
  <r>
    <x v="301"/>
    <x v="3"/>
    <x v="56"/>
    <x v="208"/>
    <x v="228"/>
    <x v="250"/>
  </r>
  <r>
    <x v="302"/>
    <x v="3"/>
    <x v="10"/>
    <x v="209"/>
    <x v="229"/>
    <x v="251"/>
  </r>
  <r>
    <x v="303"/>
    <x v="3"/>
    <x v="57"/>
    <x v="1"/>
    <x v="230"/>
    <x v="252"/>
  </r>
  <r>
    <x v="304"/>
    <x v="3"/>
    <x v="58"/>
    <x v="1"/>
    <x v="231"/>
    <x v="253"/>
  </r>
  <r>
    <x v="305"/>
    <x v="3"/>
    <x v="59"/>
    <x v="1"/>
    <x v="232"/>
    <x v="254"/>
  </r>
  <r>
    <x v="306"/>
    <x v="3"/>
    <x v="60"/>
    <x v="1"/>
    <x v="233"/>
    <x v="255"/>
  </r>
  <r>
    <x v="307"/>
    <x v="3"/>
    <x v="61"/>
    <x v="1"/>
    <x v="234"/>
    <x v="256"/>
  </r>
  <r>
    <x v="308"/>
    <x v="3"/>
    <x v="62"/>
    <x v="1"/>
    <x v="5"/>
    <x v="5"/>
  </r>
  <r>
    <x v="309"/>
    <x v="3"/>
    <x v="63"/>
    <x v="1"/>
    <x v="235"/>
    <x v="257"/>
  </r>
  <r>
    <x v="310"/>
    <x v="3"/>
    <x v="10"/>
    <x v="1"/>
    <x v="236"/>
    <x v="258"/>
  </r>
  <r>
    <x v="311"/>
    <x v="3"/>
    <x v="64"/>
    <x v="1"/>
    <x v="237"/>
    <x v="259"/>
  </r>
  <r>
    <x v="312"/>
    <x v="3"/>
    <x v="65"/>
    <x v="1"/>
    <x v="5"/>
    <x v="5"/>
  </r>
  <r>
    <x v="313"/>
    <x v="3"/>
    <x v="66"/>
    <x v="1"/>
    <x v="237"/>
    <x v="259"/>
  </r>
  <r>
    <x v="314"/>
    <x v="3"/>
    <x v="10"/>
    <x v="1"/>
    <x v="238"/>
    <x v="260"/>
  </r>
  <r>
    <x v="315"/>
    <x v="3"/>
    <x v="67"/>
    <x v="210"/>
    <x v="5"/>
    <x v="261"/>
  </r>
  <r>
    <x v="316"/>
    <x v="3"/>
    <x v="10"/>
    <x v="211"/>
    <x v="5"/>
    <x v="262"/>
  </r>
  <r>
    <x v="317"/>
    <x v="3"/>
    <x v="68"/>
    <x v="212"/>
    <x v="239"/>
    <x v="263"/>
  </r>
  <r>
    <x v="318"/>
    <x v="3"/>
    <x v="10"/>
    <x v="213"/>
    <x v="240"/>
    <x v="264"/>
  </r>
  <r>
    <x v="319"/>
    <x v="3"/>
    <x v="69"/>
    <x v="214"/>
    <x v="241"/>
    <x v="265"/>
  </r>
  <r>
    <x v="320"/>
    <x v="4"/>
    <x v="0"/>
    <x v="215"/>
    <x v="242"/>
    <x v="266"/>
  </r>
  <r>
    <x v="321"/>
    <x v="4"/>
    <x v="1"/>
    <x v="216"/>
    <x v="243"/>
    <x v="267"/>
  </r>
  <r>
    <x v="322"/>
    <x v="4"/>
    <x v="2"/>
    <x v="217"/>
    <x v="244"/>
    <x v="268"/>
  </r>
  <r>
    <x v="323"/>
    <x v="4"/>
    <x v="3"/>
    <x v="1"/>
    <x v="245"/>
    <x v="269"/>
  </r>
  <r>
    <x v="324"/>
    <x v="4"/>
    <x v="4"/>
    <x v="218"/>
    <x v="246"/>
    <x v="270"/>
  </r>
  <r>
    <x v="325"/>
    <x v="4"/>
    <x v="5"/>
    <x v="1"/>
    <x v="8"/>
    <x v="271"/>
  </r>
  <r>
    <x v="326"/>
    <x v="4"/>
    <x v="6"/>
    <x v="219"/>
    <x v="247"/>
    <x v="272"/>
  </r>
  <r>
    <x v="327"/>
    <x v="4"/>
    <x v="7"/>
    <x v="220"/>
    <x v="248"/>
    <x v="273"/>
  </r>
  <r>
    <x v="328"/>
    <x v="4"/>
    <x v="8"/>
    <x v="221"/>
    <x v="249"/>
    <x v="274"/>
  </r>
  <r>
    <x v="329"/>
    <x v="4"/>
    <x v="9"/>
    <x v="222"/>
    <x v="250"/>
    <x v="275"/>
  </r>
  <r>
    <x v="330"/>
    <x v="4"/>
    <x v="10"/>
    <x v="223"/>
    <x v="251"/>
    <x v="276"/>
  </r>
  <r>
    <x v="331"/>
    <x v="4"/>
    <x v="11"/>
    <x v="1"/>
    <x v="5"/>
    <x v="5"/>
  </r>
  <r>
    <x v="332"/>
    <x v="4"/>
    <x v="12"/>
    <x v="1"/>
    <x v="252"/>
    <x v="277"/>
  </r>
  <r>
    <x v="333"/>
    <x v="4"/>
    <x v="13"/>
    <x v="1"/>
    <x v="253"/>
    <x v="278"/>
  </r>
  <r>
    <x v="334"/>
    <x v="4"/>
    <x v="14"/>
    <x v="224"/>
    <x v="254"/>
    <x v="279"/>
  </r>
  <r>
    <x v="335"/>
    <x v="4"/>
    <x v="15"/>
    <x v="224"/>
    <x v="255"/>
    <x v="280"/>
  </r>
  <r>
    <x v="336"/>
    <x v="4"/>
    <x v="10"/>
    <x v="225"/>
    <x v="256"/>
    <x v="281"/>
  </r>
  <r>
    <x v="337"/>
    <x v="4"/>
    <x v="16"/>
    <x v="1"/>
    <x v="5"/>
    <x v="5"/>
  </r>
  <r>
    <x v="338"/>
    <x v="4"/>
    <x v="17"/>
    <x v="1"/>
    <x v="257"/>
    <x v="282"/>
  </r>
  <r>
    <x v="339"/>
    <x v="4"/>
    <x v="18"/>
    <x v="1"/>
    <x v="5"/>
    <x v="5"/>
  </r>
  <r>
    <x v="340"/>
    <x v="4"/>
    <x v="19"/>
    <x v="226"/>
    <x v="258"/>
    <x v="283"/>
  </r>
  <r>
    <x v="341"/>
    <x v="4"/>
    <x v="20"/>
    <x v="1"/>
    <x v="5"/>
    <x v="5"/>
  </r>
  <r>
    <x v="342"/>
    <x v="4"/>
    <x v="21"/>
    <x v="227"/>
    <x v="259"/>
    <x v="284"/>
  </r>
  <r>
    <x v="343"/>
    <x v="4"/>
    <x v="22"/>
    <x v="228"/>
    <x v="260"/>
    <x v="285"/>
  </r>
  <r>
    <x v="344"/>
    <x v="4"/>
    <x v="10"/>
    <x v="229"/>
    <x v="261"/>
    <x v="286"/>
  </r>
  <r>
    <x v="345"/>
    <x v="4"/>
    <x v="23"/>
    <x v="230"/>
    <x v="262"/>
    <x v="287"/>
  </r>
  <r>
    <x v="346"/>
    <x v="4"/>
    <x v="24"/>
    <x v="231"/>
    <x v="263"/>
    <x v="288"/>
  </r>
  <r>
    <x v="347"/>
    <x v="4"/>
    <x v="25"/>
    <x v="1"/>
    <x v="5"/>
    <x v="5"/>
  </r>
  <r>
    <x v="348"/>
    <x v="4"/>
    <x v="26"/>
    <x v="1"/>
    <x v="5"/>
    <x v="5"/>
  </r>
  <r>
    <x v="349"/>
    <x v="4"/>
    <x v="27"/>
    <x v="232"/>
    <x v="264"/>
    <x v="289"/>
  </r>
  <r>
    <x v="350"/>
    <x v="4"/>
    <x v="28"/>
    <x v="233"/>
    <x v="265"/>
    <x v="290"/>
  </r>
  <r>
    <x v="351"/>
    <x v="4"/>
    <x v="10"/>
    <x v="234"/>
    <x v="266"/>
    <x v="291"/>
  </r>
  <r>
    <x v="352"/>
    <x v="4"/>
    <x v="29"/>
    <x v="235"/>
    <x v="267"/>
    <x v="292"/>
  </r>
  <r>
    <x v="353"/>
    <x v="4"/>
    <x v="30"/>
    <x v="236"/>
    <x v="268"/>
    <x v="293"/>
  </r>
  <r>
    <x v="354"/>
    <x v="4"/>
    <x v="31"/>
    <x v="237"/>
    <x v="269"/>
    <x v="294"/>
  </r>
  <r>
    <x v="355"/>
    <x v="4"/>
    <x v="32"/>
    <x v="238"/>
    <x v="270"/>
    <x v="295"/>
  </r>
  <r>
    <x v="356"/>
    <x v="4"/>
    <x v="33"/>
    <x v="239"/>
    <x v="271"/>
    <x v="296"/>
  </r>
  <r>
    <x v="357"/>
    <x v="4"/>
    <x v="34"/>
    <x v="1"/>
    <x v="5"/>
    <x v="5"/>
  </r>
  <r>
    <x v="358"/>
    <x v="4"/>
    <x v="35"/>
    <x v="240"/>
    <x v="272"/>
    <x v="297"/>
  </r>
  <r>
    <x v="359"/>
    <x v="4"/>
    <x v="36"/>
    <x v="241"/>
    <x v="273"/>
    <x v="298"/>
  </r>
  <r>
    <x v="360"/>
    <x v="4"/>
    <x v="10"/>
    <x v="242"/>
    <x v="274"/>
    <x v="299"/>
  </r>
  <r>
    <x v="361"/>
    <x v="4"/>
    <x v="37"/>
    <x v="243"/>
    <x v="275"/>
    <x v="300"/>
  </r>
  <r>
    <x v="362"/>
    <x v="4"/>
    <x v="38"/>
    <x v="244"/>
    <x v="276"/>
    <x v="301"/>
  </r>
  <r>
    <x v="363"/>
    <x v="4"/>
    <x v="39"/>
    <x v="245"/>
    <x v="277"/>
    <x v="302"/>
  </r>
  <r>
    <x v="364"/>
    <x v="4"/>
    <x v="40"/>
    <x v="1"/>
    <x v="5"/>
    <x v="5"/>
  </r>
  <r>
    <x v="365"/>
    <x v="4"/>
    <x v="41"/>
    <x v="246"/>
    <x v="5"/>
    <x v="303"/>
  </r>
  <r>
    <x v="366"/>
    <x v="4"/>
    <x v="42"/>
    <x v="247"/>
    <x v="278"/>
    <x v="304"/>
  </r>
  <r>
    <x v="367"/>
    <x v="4"/>
    <x v="10"/>
    <x v="248"/>
    <x v="279"/>
    <x v="305"/>
  </r>
  <r>
    <x v="368"/>
    <x v="4"/>
    <x v="43"/>
    <x v="249"/>
    <x v="280"/>
    <x v="306"/>
  </r>
  <r>
    <x v="369"/>
    <x v="4"/>
    <x v="44"/>
    <x v="250"/>
    <x v="281"/>
    <x v="307"/>
  </r>
  <r>
    <x v="370"/>
    <x v="4"/>
    <x v="45"/>
    <x v="251"/>
    <x v="282"/>
    <x v="308"/>
  </r>
  <r>
    <x v="371"/>
    <x v="4"/>
    <x v="46"/>
    <x v="252"/>
    <x v="5"/>
    <x v="309"/>
  </r>
  <r>
    <x v="372"/>
    <x v="4"/>
    <x v="47"/>
    <x v="253"/>
    <x v="283"/>
    <x v="310"/>
  </r>
  <r>
    <x v="373"/>
    <x v="4"/>
    <x v="48"/>
    <x v="1"/>
    <x v="5"/>
    <x v="5"/>
  </r>
  <r>
    <x v="374"/>
    <x v="4"/>
    <x v="49"/>
    <x v="254"/>
    <x v="284"/>
    <x v="311"/>
  </r>
  <r>
    <x v="375"/>
    <x v="4"/>
    <x v="50"/>
    <x v="255"/>
    <x v="285"/>
    <x v="312"/>
  </r>
  <r>
    <x v="376"/>
    <x v="4"/>
    <x v="51"/>
    <x v="256"/>
    <x v="286"/>
    <x v="313"/>
  </r>
  <r>
    <x v="377"/>
    <x v="4"/>
    <x v="52"/>
    <x v="1"/>
    <x v="5"/>
    <x v="5"/>
  </r>
  <r>
    <x v="378"/>
    <x v="4"/>
    <x v="53"/>
    <x v="1"/>
    <x v="5"/>
    <x v="5"/>
  </r>
  <r>
    <x v="379"/>
    <x v="4"/>
    <x v="54"/>
    <x v="257"/>
    <x v="5"/>
    <x v="314"/>
  </r>
  <r>
    <x v="380"/>
    <x v="4"/>
    <x v="55"/>
    <x v="1"/>
    <x v="5"/>
    <x v="5"/>
  </r>
  <r>
    <x v="381"/>
    <x v="4"/>
    <x v="56"/>
    <x v="258"/>
    <x v="287"/>
    <x v="315"/>
  </r>
  <r>
    <x v="382"/>
    <x v="4"/>
    <x v="10"/>
    <x v="259"/>
    <x v="288"/>
    <x v="316"/>
  </r>
  <r>
    <x v="383"/>
    <x v="4"/>
    <x v="57"/>
    <x v="1"/>
    <x v="5"/>
    <x v="5"/>
  </r>
  <r>
    <x v="384"/>
    <x v="4"/>
    <x v="58"/>
    <x v="260"/>
    <x v="5"/>
    <x v="317"/>
  </r>
  <r>
    <x v="385"/>
    <x v="4"/>
    <x v="59"/>
    <x v="261"/>
    <x v="289"/>
    <x v="318"/>
  </r>
  <r>
    <x v="386"/>
    <x v="4"/>
    <x v="60"/>
    <x v="262"/>
    <x v="290"/>
    <x v="319"/>
  </r>
  <r>
    <x v="387"/>
    <x v="4"/>
    <x v="61"/>
    <x v="1"/>
    <x v="291"/>
    <x v="320"/>
  </r>
  <r>
    <x v="388"/>
    <x v="4"/>
    <x v="62"/>
    <x v="1"/>
    <x v="5"/>
    <x v="5"/>
  </r>
  <r>
    <x v="389"/>
    <x v="4"/>
    <x v="63"/>
    <x v="263"/>
    <x v="292"/>
    <x v="321"/>
  </r>
  <r>
    <x v="390"/>
    <x v="4"/>
    <x v="10"/>
    <x v="264"/>
    <x v="293"/>
    <x v="322"/>
  </r>
  <r>
    <x v="391"/>
    <x v="4"/>
    <x v="64"/>
    <x v="1"/>
    <x v="5"/>
    <x v="5"/>
  </r>
  <r>
    <x v="392"/>
    <x v="4"/>
    <x v="65"/>
    <x v="1"/>
    <x v="5"/>
    <x v="5"/>
  </r>
  <r>
    <x v="393"/>
    <x v="4"/>
    <x v="66"/>
    <x v="1"/>
    <x v="5"/>
    <x v="5"/>
  </r>
  <r>
    <x v="394"/>
    <x v="4"/>
    <x v="10"/>
    <x v="1"/>
    <x v="5"/>
    <x v="5"/>
  </r>
  <r>
    <x v="395"/>
    <x v="4"/>
    <x v="67"/>
    <x v="265"/>
    <x v="294"/>
    <x v="323"/>
  </r>
  <r>
    <x v="396"/>
    <x v="4"/>
    <x v="10"/>
    <x v="266"/>
    <x v="295"/>
    <x v="324"/>
  </r>
  <r>
    <x v="397"/>
    <x v="4"/>
    <x v="68"/>
    <x v="267"/>
    <x v="296"/>
    <x v="325"/>
  </r>
  <r>
    <x v="398"/>
    <x v="4"/>
    <x v="10"/>
    <x v="268"/>
    <x v="297"/>
    <x v="326"/>
  </r>
  <r>
    <x v="399"/>
    <x v="4"/>
    <x v="69"/>
    <x v="269"/>
    <x v="298"/>
    <x v="327"/>
  </r>
  <r>
    <x v="400"/>
    <x v="5"/>
    <x v="0"/>
    <x v="270"/>
    <x v="299"/>
    <x v="328"/>
  </r>
  <r>
    <x v="401"/>
    <x v="5"/>
    <x v="1"/>
    <x v="1"/>
    <x v="5"/>
    <x v="5"/>
  </r>
  <r>
    <x v="402"/>
    <x v="5"/>
    <x v="2"/>
    <x v="1"/>
    <x v="5"/>
    <x v="5"/>
  </r>
  <r>
    <x v="403"/>
    <x v="5"/>
    <x v="3"/>
    <x v="271"/>
    <x v="5"/>
    <x v="329"/>
  </r>
  <r>
    <x v="404"/>
    <x v="5"/>
    <x v="4"/>
    <x v="272"/>
    <x v="300"/>
    <x v="330"/>
  </r>
  <r>
    <x v="405"/>
    <x v="5"/>
    <x v="5"/>
    <x v="273"/>
    <x v="301"/>
    <x v="331"/>
  </r>
  <r>
    <x v="406"/>
    <x v="5"/>
    <x v="6"/>
    <x v="274"/>
    <x v="302"/>
    <x v="332"/>
  </r>
  <r>
    <x v="407"/>
    <x v="5"/>
    <x v="7"/>
    <x v="275"/>
    <x v="303"/>
    <x v="333"/>
  </r>
  <r>
    <x v="408"/>
    <x v="5"/>
    <x v="8"/>
    <x v="276"/>
    <x v="304"/>
    <x v="334"/>
  </r>
  <r>
    <x v="409"/>
    <x v="5"/>
    <x v="9"/>
    <x v="277"/>
    <x v="305"/>
    <x v="335"/>
  </r>
  <r>
    <x v="410"/>
    <x v="5"/>
    <x v="10"/>
    <x v="278"/>
    <x v="306"/>
    <x v="336"/>
  </r>
  <r>
    <x v="411"/>
    <x v="5"/>
    <x v="11"/>
    <x v="279"/>
    <x v="307"/>
    <x v="337"/>
  </r>
  <r>
    <x v="412"/>
    <x v="5"/>
    <x v="12"/>
    <x v="280"/>
    <x v="308"/>
    <x v="338"/>
  </r>
  <r>
    <x v="413"/>
    <x v="5"/>
    <x v="13"/>
    <x v="1"/>
    <x v="5"/>
    <x v="5"/>
  </r>
  <r>
    <x v="414"/>
    <x v="5"/>
    <x v="14"/>
    <x v="281"/>
    <x v="309"/>
    <x v="339"/>
  </r>
  <r>
    <x v="415"/>
    <x v="5"/>
    <x v="15"/>
    <x v="282"/>
    <x v="310"/>
    <x v="340"/>
  </r>
  <r>
    <x v="416"/>
    <x v="5"/>
    <x v="10"/>
    <x v="283"/>
    <x v="311"/>
    <x v="341"/>
  </r>
  <r>
    <x v="417"/>
    <x v="5"/>
    <x v="16"/>
    <x v="1"/>
    <x v="5"/>
    <x v="5"/>
  </r>
  <r>
    <x v="418"/>
    <x v="5"/>
    <x v="17"/>
    <x v="284"/>
    <x v="312"/>
    <x v="342"/>
  </r>
  <r>
    <x v="419"/>
    <x v="5"/>
    <x v="18"/>
    <x v="285"/>
    <x v="313"/>
    <x v="343"/>
  </r>
  <r>
    <x v="420"/>
    <x v="5"/>
    <x v="19"/>
    <x v="286"/>
    <x v="314"/>
    <x v="344"/>
  </r>
  <r>
    <x v="421"/>
    <x v="5"/>
    <x v="20"/>
    <x v="1"/>
    <x v="5"/>
    <x v="5"/>
  </r>
  <r>
    <x v="422"/>
    <x v="5"/>
    <x v="21"/>
    <x v="287"/>
    <x v="315"/>
    <x v="345"/>
  </r>
  <r>
    <x v="423"/>
    <x v="5"/>
    <x v="22"/>
    <x v="288"/>
    <x v="316"/>
    <x v="346"/>
  </r>
  <r>
    <x v="424"/>
    <x v="5"/>
    <x v="10"/>
    <x v="289"/>
    <x v="317"/>
    <x v="347"/>
  </r>
  <r>
    <x v="425"/>
    <x v="5"/>
    <x v="23"/>
    <x v="290"/>
    <x v="318"/>
    <x v="348"/>
  </r>
  <r>
    <x v="426"/>
    <x v="5"/>
    <x v="24"/>
    <x v="291"/>
    <x v="319"/>
    <x v="349"/>
  </r>
  <r>
    <x v="427"/>
    <x v="5"/>
    <x v="25"/>
    <x v="292"/>
    <x v="320"/>
    <x v="350"/>
  </r>
  <r>
    <x v="428"/>
    <x v="5"/>
    <x v="26"/>
    <x v="1"/>
    <x v="5"/>
    <x v="5"/>
  </r>
  <r>
    <x v="429"/>
    <x v="5"/>
    <x v="27"/>
    <x v="293"/>
    <x v="321"/>
    <x v="351"/>
  </r>
  <r>
    <x v="430"/>
    <x v="5"/>
    <x v="28"/>
    <x v="294"/>
    <x v="322"/>
    <x v="352"/>
  </r>
  <r>
    <x v="431"/>
    <x v="5"/>
    <x v="10"/>
    <x v="295"/>
    <x v="323"/>
    <x v="353"/>
  </r>
  <r>
    <x v="432"/>
    <x v="5"/>
    <x v="29"/>
    <x v="296"/>
    <x v="324"/>
    <x v="354"/>
  </r>
  <r>
    <x v="433"/>
    <x v="5"/>
    <x v="30"/>
    <x v="1"/>
    <x v="325"/>
    <x v="355"/>
  </r>
  <r>
    <x v="434"/>
    <x v="5"/>
    <x v="31"/>
    <x v="297"/>
    <x v="326"/>
    <x v="356"/>
  </r>
  <r>
    <x v="435"/>
    <x v="5"/>
    <x v="32"/>
    <x v="298"/>
    <x v="327"/>
    <x v="357"/>
  </r>
  <r>
    <x v="436"/>
    <x v="5"/>
    <x v="33"/>
    <x v="299"/>
    <x v="328"/>
    <x v="358"/>
  </r>
  <r>
    <x v="437"/>
    <x v="5"/>
    <x v="34"/>
    <x v="300"/>
    <x v="329"/>
    <x v="359"/>
  </r>
  <r>
    <x v="438"/>
    <x v="5"/>
    <x v="35"/>
    <x v="301"/>
    <x v="330"/>
    <x v="360"/>
  </r>
  <r>
    <x v="439"/>
    <x v="5"/>
    <x v="36"/>
    <x v="302"/>
    <x v="331"/>
    <x v="361"/>
  </r>
  <r>
    <x v="440"/>
    <x v="5"/>
    <x v="10"/>
    <x v="303"/>
    <x v="332"/>
    <x v="362"/>
  </r>
  <r>
    <x v="441"/>
    <x v="5"/>
    <x v="37"/>
    <x v="304"/>
    <x v="333"/>
    <x v="363"/>
  </r>
  <r>
    <x v="442"/>
    <x v="5"/>
    <x v="38"/>
    <x v="305"/>
    <x v="334"/>
    <x v="364"/>
  </r>
  <r>
    <x v="443"/>
    <x v="5"/>
    <x v="39"/>
    <x v="306"/>
    <x v="335"/>
    <x v="365"/>
  </r>
  <r>
    <x v="444"/>
    <x v="5"/>
    <x v="40"/>
    <x v="1"/>
    <x v="5"/>
    <x v="5"/>
  </r>
  <r>
    <x v="445"/>
    <x v="5"/>
    <x v="41"/>
    <x v="307"/>
    <x v="336"/>
    <x v="366"/>
  </r>
  <r>
    <x v="446"/>
    <x v="5"/>
    <x v="42"/>
    <x v="308"/>
    <x v="337"/>
    <x v="367"/>
  </r>
  <r>
    <x v="447"/>
    <x v="5"/>
    <x v="10"/>
    <x v="309"/>
    <x v="338"/>
    <x v="368"/>
  </r>
  <r>
    <x v="448"/>
    <x v="5"/>
    <x v="43"/>
    <x v="310"/>
    <x v="5"/>
    <x v="369"/>
  </r>
  <r>
    <x v="449"/>
    <x v="5"/>
    <x v="44"/>
    <x v="1"/>
    <x v="339"/>
    <x v="370"/>
  </r>
  <r>
    <x v="450"/>
    <x v="5"/>
    <x v="45"/>
    <x v="311"/>
    <x v="340"/>
    <x v="371"/>
  </r>
  <r>
    <x v="451"/>
    <x v="5"/>
    <x v="46"/>
    <x v="312"/>
    <x v="341"/>
    <x v="372"/>
  </r>
  <r>
    <x v="452"/>
    <x v="5"/>
    <x v="47"/>
    <x v="313"/>
    <x v="342"/>
    <x v="373"/>
  </r>
  <r>
    <x v="453"/>
    <x v="5"/>
    <x v="48"/>
    <x v="314"/>
    <x v="5"/>
    <x v="374"/>
  </r>
  <r>
    <x v="454"/>
    <x v="5"/>
    <x v="49"/>
    <x v="315"/>
    <x v="343"/>
    <x v="375"/>
  </r>
  <r>
    <x v="455"/>
    <x v="5"/>
    <x v="50"/>
    <x v="316"/>
    <x v="344"/>
    <x v="376"/>
  </r>
  <r>
    <x v="456"/>
    <x v="5"/>
    <x v="51"/>
    <x v="317"/>
    <x v="345"/>
    <x v="377"/>
  </r>
  <r>
    <x v="457"/>
    <x v="5"/>
    <x v="52"/>
    <x v="318"/>
    <x v="346"/>
    <x v="378"/>
  </r>
  <r>
    <x v="458"/>
    <x v="5"/>
    <x v="53"/>
    <x v="319"/>
    <x v="5"/>
    <x v="379"/>
  </r>
  <r>
    <x v="459"/>
    <x v="5"/>
    <x v="54"/>
    <x v="320"/>
    <x v="347"/>
    <x v="380"/>
  </r>
  <r>
    <x v="460"/>
    <x v="5"/>
    <x v="55"/>
    <x v="1"/>
    <x v="348"/>
    <x v="381"/>
  </r>
  <r>
    <x v="461"/>
    <x v="5"/>
    <x v="56"/>
    <x v="321"/>
    <x v="349"/>
    <x v="382"/>
  </r>
  <r>
    <x v="462"/>
    <x v="5"/>
    <x v="10"/>
    <x v="322"/>
    <x v="350"/>
    <x v="383"/>
  </r>
  <r>
    <x v="463"/>
    <x v="5"/>
    <x v="57"/>
    <x v="1"/>
    <x v="351"/>
    <x v="384"/>
  </r>
  <r>
    <x v="464"/>
    <x v="5"/>
    <x v="58"/>
    <x v="1"/>
    <x v="352"/>
    <x v="385"/>
  </r>
  <r>
    <x v="465"/>
    <x v="5"/>
    <x v="59"/>
    <x v="1"/>
    <x v="353"/>
    <x v="386"/>
  </r>
  <r>
    <x v="466"/>
    <x v="5"/>
    <x v="60"/>
    <x v="1"/>
    <x v="354"/>
    <x v="387"/>
  </r>
  <r>
    <x v="467"/>
    <x v="5"/>
    <x v="61"/>
    <x v="1"/>
    <x v="355"/>
    <x v="388"/>
  </r>
  <r>
    <x v="468"/>
    <x v="5"/>
    <x v="62"/>
    <x v="1"/>
    <x v="356"/>
    <x v="389"/>
  </r>
  <r>
    <x v="469"/>
    <x v="5"/>
    <x v="63"/>
    <x v="1"/>
    <x v="357"/>
    <x v="390"/>
  </r>
  <r>
    <x v="470"/>
    <x v="5"/>
    <x v="10"/>
    <x v="1"/>
    <x v="358"/>
    <x v="391"/>
  </r>
  <r>
    <x v="471"/>
    <x v="5"/>
    <x v="64"/>
    <x v="323"/>
    <x v="359"/>
    <x v="392"/>
  </r>
  <r>
    <x v="472"/>
    <x v="5"/>
    <x v="65"/>
    <x v="1"/>
    <x v="5"/>
    <x v="5"/>
  </r>
  <r>
    <x v="473"/>
    <x v="5"/>
    <x v="66"/>
    <x v="323"/>
    <x v="359"/>
    <x v="392"/>
  </r>
  <r>
    <x v="474"/>
    <x v="5"/>
    <x v="10"/>
    <x v="324"/>
    <x v="360"/>
    <x v="393"/>
  </r>
  <r>
    <x v="475"/>
    <x v="5"/>
    <x v="67"/>
    <x v="325"/>
    <x v="5"/>
    <x v="394"/>
  </r>
  <r>
    <x v="476"/>
    <x v="5"/>
    <x v="10"/>
    <x v="326"/>
    <x v="5"/>
    <x v="395"/>
  </r>
  <r>
    <x v="477"/>
    <x v="5"/>
    <x v="68"/>
    <x v="327"/>
    <x v="361"/>
    <x v="396"/>
  </r>
  <r>
    <x v="478"/>
    <x v="5"/>
    <x v="10"/>
    <x v="328"/>
    <x v="362"/>
    <x v="397"/>
  </r>
  <r>
    <x v="479"/>
    <x v="5"/>
    <x v="69"/>
    <x v="329"/>
    <x v="363"/>
    <x v="398"/>
  </r>
  <r>
    <x v="480"/>
    <x v="6"/>
    <x v="0"/>
    <x v="330"/>
    <x v="364"/>
    <x v="399"/>
  </r>
  <r>
    <x v="481"/>
    <x v="6"/>
    <x v="1"/>
    <x v="331"/>
    <x v="365"/>
    <x v="400"/>
  </r>
  <r>
    <x v="482"/>
    <x v="6"/>
    <x v="2"/>
    <x v="1"/>
    <x v="5"/>
    <x v="5"/>
  </r>
  <r>
    <x v="483"/>
    <x v="6"/>
    <x v="3"/>
    <x v="332"/>
    <x v="366"/>
    <x v="401"/>
  </r>
  <r>
    <x v="484"/>
    <x v="6"/>
    <x v="4"/>
    <x v="333"/>
    <x v="367"/>
    <x v="402"/>
  </r>
  <r>
    <x v="485"/>
    <x v="6"/>
    <x v="5"/>
    <x v="334"/>
    <x v="5"/>
    <x v="403"/>
  </r>
  <r>
    <x v="486"/>
    <x v="6"/>
    <x v="6"/>
    <x v="335"/>
    <x v="368"/>
    <x v="404"/>
  </r>
  <r>
    <x v="487"/>
    <x v="6"/>
    <x v="7"/>
    <x v="336"/>
    <x v="369"/>
    <x v="405"/>
  </r>
  <r>
    <x v="488"/>
    <x v="6"/>
    <x v="8"/>
    <x v="337"/>
    <x v="370"/>
    <x v="406"/>
  </r>
  <r>
    <x v="489"/>
    <x v="6"/>
    <x v="9"/>
    <x v="338"/>
    <x v="371"/>
    <x v="407"/>
  </r>
  <r>
    <x v="490"/>
    <x v="6"/>
    <x v="10"/>
    <x v="339"/>
    <x v="372"/>
    <x v="408"/>
  </r>
  <r>
    <x v="491"/>
    <x v="6"/>
    <x v="11"/>
    <x v="340"/>
    <x v="373"/>
    <x v="409"/>
  </r>
  <r>
    <x v="492"/>
    <x v="6"/>
    <x v="12"/>
    <x v="341"/>
    <x v="374"/>
    <x v="410"/>
  </r>
  <r>
    <x v="493"/>
    <x v="6"/>
    <x v="13"/>
    <x v="1"/>
    <x v="5"/>
    <x v="5"/>
  </r>
  <r>
    <x v="494"/>
    <x v="6"/>
    <x v="14"/>
    <x v="342"/>
    <x v="375"/>
    <x v="411"/>
  </r>
  <r>
    <x v="495"/>
    <x v="6"/>
    <x v="15"/>
    <x v="343"/>
    <x v="376"/>
    <x v="412"/>
  </r>
  <r>
    <x v="496"/>
    <x v="6"/>
    <x v="10"/>
    <x v="344"/>
    <x v="377"/>
    <x v="413"/>
  </r>
  <r>
    <x v="497"/>
    <x v="6"/>
    <x v="16"/>
    <x v="1"/>
    <x v="5"/>
    <x v="5"/>
  </r>
  <r>
    <x v="498"/>
    <x v="6"/>
    <x v="17"/>
    <x v="1"/>
    <x v="378"/>
    <x v="414"/>
  </r>
  <r>
    <x v="499"/>
    <x v="6"/>
    <x v="18"/>
    <x v="345"/>
    <x v="379"/>
    <x v="415"/>
  </r>
  <r>
    <x v="500"/>
    <x v="6"/>
    <x v="19"/>
    <x v="346"/>
    <x v="380"/>
    <x v="416"/>
  </r>
  <r>
    <x v="501"/>
    <x v="6"/>
    <x v="20"/>
    <x v="1"/>
    <x v="5"/>
    <x v="5"/>
  </r>
  <r>
    <x v="502"/>
    <x v="6"/>
    <x v="21"/>
    <x v="1"/>
    <x v="381"/>
    <x v="417"/>
  </r>
  <r>
    <x v="503"/>
    <x v="6"/>
    <x v="22"/>
    <x v="347"/>
    <x v="382"/>
    <x v="418"/>
  </r>
  <r>
    <x v="504"/>
    <x v="6"/>
    <x v="10"/>
    <x v="348"/>
    <x v="383"/>
    <x v="419"/>
  </r>
  <r>
    <x v="505"/>
    <x v="6"/>
    <x v="23"/>
    <x v="349"/>
    <x v="384"/>
    <x v="420"/>
  </r>
  <r>
    <x v="506"/>
    <x v="6"/>
    <x v="24"/>
    <x v="350"/>
    <x v="385"/>
    <x v="421"/>
  </r>
  <r>
    <x v="507"/>
    <x v="6"/>
    <x v="25"/>
    <x v="351"/>
    <x v="386"/>
    <x v="422"/>
  </r>
  <r>
    <x v="508"/>
    <x v="6"/>
    <x v="26"/>
    <x v="1"/>
    <x v="387"/>
    <x v="423"/>
  </r>
  <r>
    <x v="509"/>
    <x v="6"/>
    <x v="27"/>
    <x v="352"/>
    <x v="388"/>
    <x v="424"/>
  </r>
  <r>
    <x v="510"/>
    <x v="6"/>
    <x v="28"/>
    <x v="353"/>
    <x v="389"/>
    <x v="425"/>
  </r>
  <r>
    <x v="511"/>
    <x v="6"/>
    <x v="10"/>
    <x v="354"/>
    <x v="390"/>
    <x v="426"/>
  </r>
  <r>
    <x v="512"/>
    <x v="6"/>
    <x v="29"/>
    <x v="355"/>
    <x v="391"/>
    <x v="427"/>
  </r>
  <r>
    <x v="513"/>
    <x v="6"/>
    <x v="30"/>
    <x v="356"/>
    <x v="392"/>
    <x v="428"/>
  </r>
  <r>
    <x v="514"/>
    <x v="6"/>
    <x v="31"/>
    <x v="357"/>
    <x v="393"/>
    <x v="429"/>
  </r>
  <r>
    <x v="515"/>
    <x v="6"/>
    <x v="32"/>
    <x v="358"/>
    <x v="394"/>
    <x v="430"/>
  </r>
  <r>
    <x v="516"/>
    <x v="6"/>
    <x v="33"/>
    <x v="359"/>
    <x v="395"/>
    <x v="431"/>
  </r>
  <r>
    <x v="517"/>
    <x v="6"/>
    <x v="34"/>
    <x v="360"/>
    <x v="396"/>
    <x v="432"/>
  </r>
  <r>
    <x v="518"/>
    <x v="6"/>
    <x v="35"/>
    <x v="361"/>
    <x v="397"/>
    <x v="433"/>
  </r>
  <r>
    <x v="519"/>
    <x v="6"/>
    <x v="36"/>
    <x v="362"/>
    <x v="398"/>
    <x v="434"/>
  </r>
  <r>
    <x v="520"/>
    <x v="6"/>
    <x v="10"/>
    <x v="363"/>
    <x v="399"/>
    <x v="435"/>
  </r>
  <r>
    <x v="521"/>
    <x v="6"/>
    <x v="37"/>
    <x v="364"/>
    <x v="400"/>
    <x v="436"/>
  </r>
  <r>
    <x v="522"/>
    <x v="6"/>
    <x v="38"/>
    <x v="365"/>
    <x v="401"/>
    <x v="437"/>
  </r>
  <r>
    <x v="523"/>
    <x v="6"/>
    <x v="39"/>
    <x v="366"/>
    <x v="402"/>
    <x v="438"/>
  </r>
  <r>
    <x v="524"/>
    <x v="6"/>
    <x v="40"/>
    <x v="367"/>
    <x v="403"/>
    <x v="439"/>
  </r>
  <r>
    <x v="525"/>
    <x v="6"/>
    <x v="41"/>
    <x v="368"/>
    <x v="404"/>
    <x v="440"/>
  </r>
  <r>
    <x v="526"/>
    <x v="6"/>
    <x v="42"/>
    <x v="369"/>
    <x v="405"/>
    <x v="441"/>
  </r>
  <r>
    <x v="527"/>
    <x v="6"/>
    <x v="10"/>
    <x v="370"/>
    <x v="406"/>
    <x v="442"/>
  </r>
  <r>
    <x v="528"/>
    <x v="6"/>
    <x v="43"/>
    <x v="371"/>
    <x v="407"/>
    <x v="443"/>
  </r>
  <r>
    <x v="529"/>
    <x v="6"/>
    <x v="44"/>
    <x v="372"/>
    <x v="408"/>
    <x v="444"/>
  </r>
  <r>
    <x v="530"/>
    <x v="6"/>
    <x v="45"/>
    <x v="373"/>
    <x v="409"/>
    <x v="445"/>
  </r>
  <r>
    <x v="531"/>
    <x v="6"/>
    <x v="46"/>
    <x v="374"/>
    <x v="410"/>
    <x v="446"/>
  </r>
  <r>
    <x v="532"/>
    <x v="6"/>
    <x v="47"/>
    <x v="375"/>
    <x v="411"/>
    <x v="447"/>
  </r>
  <r>
    <x v="533"/>
    <x v="6"/>
    <x v="48"/>
    <x v="376"/>
    <x v="5"/>
    <x v="448"/>
  </r>
  <r>
    <x v="534"/>
    <x v="6"/>
    <x v="49"/>
    <x v="377"/>
    <x v="412"/>
    <x v="449"/>
  </r>
  <r>
    <x v="535"/>
    <x v="6"/>
    <x v="50"/>
    <x v="378"/>
    <x v="413"/>
    <x v="450"/>
  </r>
  <r>
    <x v="536"/>
    <x v="6"/>
    <x v="51"/>
    <x v="379"/>
    <x v="414"/>
    <x v="451"/>
  </r>
  <r>
    <x v="537"/>
    <x v="6"/>
    <x v="52"/>
    <x v="380"/>
    <x v="46"/>
    <x v="452"/>
  </r>
  <r>
    <x v="538"/>
    <x v="6"/>
    <x v="53"/>
    <x v="381"/>
    <x v="5"/>
    <x v="453"/>
  </r>
  <r>
    <x v="539"/>
    <x v="6"/>
    <x v="54"/>
    <x v="382"/>
    <x v="415"/>
    <x v="454"/>
  </r>
  <r>
    <x v="540"/>
    <x v="6"/>
    <x v="55"/>
    <x v="383"/>
    <x v="416"/>
    <x v="455"/>
  </r>
  <r>
    <x v="541"/>
    <x v="6"/>
    <x v="56"/>
    <x v="384"/>
    <x v="417"/>
    <x v="456"/>
  </r>
  <r>
    <x v="542"/>
    <x v="6"/>
    <x v="10"/>
    <x v="385"/>
    <x v="418"/>
    <x v="457"/>
  </r>
  <r>
    <x v="543"/>
    <x v="6"/>
    <x v="57"/>
    <x v="1"/>
    <x v="419"/>
    <x v="458"/>
  </r>
  <r>
    <x v="544"/>
    <x v="6"/>
    <x v="58"/>
    <x v="1"/>
    <x v="420"/>
    <x v="459"/>
  </r>
  <r>
    <x v="545"/>
    <x v="6"/>
    <x v="59"/>
    <x v="1"/>
    <x v="421"/>
    <x v="460"/>
  </r>
  <r>
    <x v="546"/>
    <x v="6"/>
    <x v="60"/>
    <x v="1"/>
    <x v="422"/>
    <x v="461"/>
  </r>
  <r>
    <x v="547"/>
    <x v="6"/>
    <x v="61"/>
    <x v="1"/>
    <x v="423"/>
    <x v="462"/>
  </r>
  <r>
    <x v="548"/>
    <x v="6"/>
    <x v="62"/>
    <x v="1"/>
    <x v="5"/>
    <x v="5"/>
  </r>
  <r>
    <x v="549"/>
    <x v="6"/>
    <x v="63"/>
    <x v="1"/>
    <x v="424"/>
    <x v="463"/>
  </r>
  <r>
    <x v="550"/>
    <x v="6"/>
    <x v="10"/>
    <x v="1"/>
    <x v="425"/>
    <x v="464"/>
  </r>
  <r>
    <x v="551"/>
    <x v="6"/>
    <x v="64"/>
    <x v="1"/>
    <x v="426"/>
    <x v="465"/>
  </r>
  <r>
    <x v="552"/>
    <x v="6"/>
    <x v="65"/>
    <x v="1"/>
    <x v="5"/>
    <x v="5"/>
  </r>
  <r>
    <x v="553"/>
    <x v="6"/>
    <x v="66"/>
    <x v="1"/>
    <x v="426"/>
    <x v="465"/>
  </r>
  <r>
    <x v="554"/>
    <x v="6"/>
    <x v="10"/>
    <x v="1"/>
    <x v="427"/>
    <x v="466"/>
  </r>
  <r>
    <x v="555"/>
    <x v="6"/>
    <x v="67"/>
    <x v="386"/>
    <x v="428"/>
    <x v="467"/>
  </r>
  <r>
    <x v="556"/>
    <x v="6"/>
    <x v="10"/>
    <x v="387"/>
    <x v="429"/>
    <x v="468"/>
  </r>
  <r>
    <x v="557"/>
    <x v="6"/>
    <x v="68"/>
    <x v="388"/>
    <x v="430"/>
    <x v="469"/>
  </r>
  <r>
    <x v="558"/>
    <x v="6"/>
    <x v="10"/>
    <x v="389"/>
    <x v="431"/>
    <x v="470"/>
  </r>
  <r>
    <x v="559"/>
    <x v="6"/>
    <x v="69"/>
    <x v="390"/>
    <x v="432"/>
    <x v="471"/>
  </r>
  <r>
    <x v="560"/>
    <x v="7"/>
    <x v="0"/>
    <x v="391"/>
    <x v="433"/>
    <x v="472"/>
  </r>
  <r>
    <x v="561"/>
    <x v="7"/>
    <x v="1"/>
    <x v="1"/>
    <x v="5"/>
    <x v="5"/>
  </r>
  <r>
    <x v="562"/>
    <x v="7"/>
    <x v="2"/>
    <x v="392"/>
    <x v="434"/>
    <x v="473"/>
  </r>
  <r>
    <x v="563"/>
    <x v="7"/>
    <x v="3"/>
    <x v="393"/>
    <x v="435"/>
    <x v="474"/>
  </r>
  <r>
    <x v="564"/>
    <x v="7"/>
    <x v="4"/>
    <x v="394"/>
    <x v="436"/>
    <x v="475"/>
  </r>
  <r>
    <x v="565"/>
    <x v="7"/>
    <x v="5"/>
    <x v="1"/>
    <x v="5"/>
    <x v="5"/>
  </r>
  <r>
    <x v="566"/>
    <x v="7"/>
    <x v="6"/>
    <x v="395"/>
    <x v="437"/>
    <x v="476"/>
  </r>
  <r>
    <x v="567"/>
    <x v="7"/>
    <x v="7"/>
    <x v="396"/>
    <x v="438"/>
    <x v="477"/>
  </r>
  <r>
    <x v="568"/>
    <x v="7"/>
    <x v="8"/>
    <x v="397"/>
    <x v="439"/>
    <x v="478"/>
  </r>
  <r>
    <x v="569"/>
    <x v="7"/>
    <x v="9"/>
    <x v="398"/>
    <x v="440"/>
    <x v="479"/>
  </r>
  <r>
    <x v="570"/>
    <x v="7"/>
    <x v="10"/>
    <x v="399"/>
    <x v="441"/>
    <x v="480"/>
  </r>
  <r>
    <x v="571"/>
    <x v="7"/>
    <x v="11"/>
    <x v="400"/>
    <x v="442"/>
    <x v="481"/>
  </r>
  <r>
    <x v="572"/>
    <x v="7"/>
    <x v="12"/>
    <x v="401"/>
    <x v="443"/>
    <x v="482"/>
  </r>
  <r>
    <x v="573"/>
    <x v="7"/>
    <x v="13"/>
    <x v="1"/>
    <x v="5"/>
    <x v="5"/>
  </r>
  <r>
    <x v="574"/>
    <x v="7"/>
    <x v="14"/>
    <x v="402"/>
    <x v="444"/>
    <x v="483"/>
  </r>
  <r>
    <x v="575"/>
    <x v="7"/>
    <x v="15"/>
    <x v="403"/>
    <x v="445"/>
    <x v="484"/>
  </r>
  <r>
    <x v="576"/>
    <x v="7"/>
    <x v="10"/>
    <x v="404"/>
    <x v="446"/>
    <x v="485"/>
  </r>
  <r>
    <x v="577"/>
    <x v="7"/>
    <x v="16"/>
    <x v="1"/>
    <x v="5"/>
    <x v="5"/>
  </r>
  <r>
    <x v="578"/>
    <x v="7"/>
    <x v="17"/>
    <x v="405"/>
    <x v="447"/>
    <x v="486"/>
  </r>
  <r>
    <x v="579"/>
    <x v="7"/>
    <x v="18"/>
    <x v="1"/>
    <x v="448"/>
    <x v="487"/>
  </r>
  <r>
    <x v="580"/>
    <x v="7"/>
    <x v="19"/>
    <x v="406"/>
    <x v="449"/>
    <x v="488"/>
  </r>
  <r>
    <x v="581"/>
    <x v="7"/>
    <x v="20"/>
    <x v="1"/>
    <x v="5"/>
    <x v="5"/>
  </r>
  <r>
    <x v="582"/>
    <x v="7"/>
    <x v="21"/>
    <x v="407"/>
    <x v="450"/>
    <x v="489"/>
  </r>
  <r>
    <x v="583"/>
    <x v="7"/>
    <x v="22"/>
    <x v="408"/>
    <x v="451"/>
    <x v="490"/>
  </r>
  <r>
    <x v="584"/>
    <x v="7"/>
    <x v="10"/>
    <x v="409"/>
    <x v="452"/>
    <x v="491"/>
  </r>
  <r>
    <x v="585"/>
    <x v="7"/>
    <x v="23"/>
    <x v="410"/>
    <x v="453"/>
    <x v="492"/>
  </r>
  <r>
    <x v="586"/>
    <x v="7"/>
    <x v="24"/>
    <x v="411"/>
    <x v="454"/>
    <x v="493"/>
  </r>
  <r>
    <x v="587"/>
    <x v="7"/>
    <x v="25"/>
    <x v="1"/>
    <x v="5"/>
    <x v="5"/>
  </r>
  <r>
    <x v="588"/>
    <x v="7"/>
    <x v="26"/>
    <x v="412"/>
    <x v="455"/>
    <x v="494"/>
  </r>
  <r>
    <x v="589"/>
    <x v="7"/>
    <x v="27"/>
    <x v="413"/>
    <x v="456"/>
    <x v="495"/>
  </r>
  <r>
    <x v="590"/>
    <x v="7"/>
    <x v="28"/>
    <x v="414"/>
    <x v="457"/>
    <x v="496"/>
  </r>
  <r>
    <x v="591"/>
    <x v="7"/>
    <x v="10"/>
    <x v="415"/>
    <x v="458"/>
    <x v="497"/>
  </r>
  <r>
    <x v="592"/>
    <x v="7"/>
    <x v="29"/>
    <x v="416"/>
    <x v="459"/>
    <x v="498"/>
  </r>
  <r>
    <x v="593"/>
    <x v="7"/>
    <x v="30"/>
    <x v="1"/>
    <x v="460"/>
    <x v="499"/>
  </r>
  <r>
    <x v="594"/>
    <x v="7"/>
    <x v="31"/>
    <x v="417"/>
    <x v="461"/>
    <x v="500"/>
  </r>
  <r>
    <x v="595"/>
    <x v="7"/>
    <x v="32"/>
    <x v="418"/>
    <x v="462"/>
    <x v="501"/>
  </r>
  <r>
    <x v="596"/>
    <x v="7"/>
    <x v="33"/>
    <x v="419"/>
    <x v="463"/>
    <x v="502"/>
  </r>
  <r>
    <x v="597"/>
    <x v="7"/>
    <x v="34"/>
    <x v="420"/>
    <x v="464"/>
    <x v="503"/>
  </r>
  <r>
    <x v="598"/>
    <x v="7"/>
    <x v="35"/>
    <x v="421"/>
    <x v="465"/>
    <x v="504"/>
  </r>
  <r>
    <x v="599"/>
    <x v="7"/>
    <x v="36"/>
    <x v="422"/>
    <x v="466"/>
    <x v="505"/>
  </r>
  <r>
    <x v="600"/>
    <x v="7"/>
    <x v="10"/>
    <x v="423"/>
    <x v="467"/>
    <x v="506"/>
  </r>
  <r>
    <x v="601"/>
    <x v="7"/>
    <x v="37"/>
    <x v="424"/>
    <x v="468"/>
    <x v="507"/>
  </r>
  <r>
    <x v="602"/>
    <x v="7"/>
    <x v="38"/>
    <x v="425"/>
    <x v="469"/>
    <x v="508"/>
  </r>
  <r>
    <x v="603"/>
    <x v="7"/>
    <x v="39"/>
    <x v="426"/>
    <x v="470"/>
    <x v="509"/>
  </r>
  <r>
    <x v="604"/>
    <x v="7"/>
    <x v="40"/>
    <x v="1"/>
    <x v="5"/>
    <x v="5"/>
  </r>
  <r>
    <x v="605"/>
    <x v="7"/>
    <x v="41"/>
    <x v="427"/>
    <x v="471"/>
    <x v="510"/>
  </r>
  <r>
    <x v="606"/>
    <x v="7"/>
    <x v="42"/>
    <x v="428"/>
    <x v="472"/>
    <x v="511"/>
  </r>
  <r>
    <x v="607"/>
    <x v="7"/>
    <x v="10"/>
    <x v="429"/>
    <x v="473"/>
    <x v="512"/>
  </r>
  <r>
    <x v="608"/>
    <x v="7"/>
    <x v="43"/>
    <x v="430"/>
    <x v="5"/>
    <x v="513"/>
  </r>
  <r>
    <x v="609"/>
    <x v="7"/>
    <x v="44"/>
    <x v="431"/>
    <x v="474"/>
    <x v="514"/>
  </r>
  <r>
    <x v="610"/>
    <x v="7"/>
    <x v="45"/>
    <x v="432"/>
    <x v="475"/>
    <x v="515"/>
  </r>
  <r>
    <x v="611"/>
    <x v="7"/>
    <x v="46"/>
    <x v="433"/>
    <x v="5"/>
    <x v="516"/>
  </r>
  <r>
    <x v="612"/>
    <x v="7"/>
    <x v="47"/>
    <x v="434"/>
    <x v="476"/>
    <x v="517"/>
  </r>
  <r>
    <x v="613"/>
    <x v="7"/>
    <x v="48"/>
    <x v="1"/>
    <x v="5"/>
    <x v="5"/>
  </r>
  <r>
    <x v="614"/>
    <x v="7"/>
    <x v="49"/>
    <x v="435"/>
    <x v="5"/>
    <x v="518"/>
  </r>
  <r>
    <x v="615"/>
    <x v="7"/>
    <x v="50"/>
    <x v="436"/>
    <x v="477"/>
    <x v="519"/>
  </r>
  <r>
    <x v="616"/>
    <x v="7"/>
    <x v="51"/>
    <x v="437"/>
    <x v="478"/>
    <x v="520"/>
  </r>
  <r>
    <x v="617"/>
    <x v="7"/>
    <x v="52"/>
    <x v="438"/>
    <x v="5"/>
    <x v="521"/>
  </r>
  <r>
    <x v="618"/>
    <x v="7"/>
    <x v="53"/>
    <x v="439"/>
    <x v="5"/>
    <x v="522"/>
  </r>
  <r>
    <x v="619"/>
    <x v="7"/>
    <x v="54"/>
    <x v="1"/>
    <x v="479"/>
    <x v="523"/>
  </r>
  <r>
    <x v="620"/>
    <x v="7"/>
    <x v="55"/>
    <x v="440"/>
    <x v="480"/>
    <x v="524"/>
  </r>
  <r>
    <x v="621"/>
    <x v="7"/>
    <x v="56"/>
    <x v="441"/>
    <x v="481"/>
    <x v="525"/>
  </r>
  <r>
    <x v="622"/>
    <x v="7"/>
    <x v="10"/>
    <x v="442"/>
    <x v="482"/>
    <x v="526"/>
  </r>
  <r>
    <x v="623"/>
    <x v="7"/>
    <x v="57"/>
    <x v="1"/>
    <x v="483"/>
    <x v="527"/>
  </r>
  <r>
    <x v="624"/>
    <x v="7"/>
    <x v="58"/>
    <x v="1"/>
    <x v="484"/>
    <x v="528"/>
  </r>
  <r>
    <x v="625"/>
    <x v="7"/>
    <x v="59"/>
    <x v="1"/>
    <x v="485"/>
    <x v="529"/>
  </r>
  <r>
    <x v="626"/>
    <x v="7"/>
    <x v="60"/>
    <x v="1"/>
    <x v="486"/>
    <x v="530"/>
  </r>
  <r>
    <x v="627"/>
    <x v="7"/>
    <x v="61"/>
    <x v="1"/>
    <x v="487"/>
    <x v="531"/>
  </r>
  <r>
    <x v="628"/>
    <x v="7"/>
    <x v="62"/>
    <x v="1"/>
    <x v="5"/>
    <x v="5"/>
  </r>
  <r>
    <x v="629"/>
    <x v="7"/>
    <x v="63"/>
    <x v="1"/>
    <x v="488"/>
    <x v="532"/>
  </r>
  <r>
    <x v="630"/>
    <x v="7"/>
    <x v="10"/>
    <x v="1"/>
    <x v="489"/>
    <x v="533"/>
  </r>
  <r>
    <x v="631"/>
    <x v="7"/>
    <x v="64"/>
    <x v="1"/>
    <x v="490"/>
    <x v="534"/>
  </r>
  <r>
    <x v="632"/>
    <x v="7"/>
    <x v="65"/>
    <x v="1"/>
    <x v="5"/>
    <x v="5"/>
  </r>
  <r>
    <x v="633"/>
    <x v="7"/>
    <x v="66"/>
    <x v="1"/>
    <x v="490"/>
    <x v="534"/>
  </r>
  <r>
    <x v="634"/>
    <x v="7"/>
    <x v="10"/>
    <x v="1"/>
    <x v="491"/>
    <x v="535"/>
  </r>
  <r>
    <x v="635"/>
    <x v="7"/>
    <x v="67"/>
    <x v="443"/>
    <x v="492"/>
    <x v="536"/>
  </r>
  <r>
    <x v="636"/>
    <x v="7"/>
    <x v="10"/>
    <x v="444"/>
    <x v="493"/>
    <x v="537"/>
  </r>
  <r>
    <x v="637"/>
    <x v="7"/>
    <x v="68"/>
    <x v="445"/>
    <x v="494"/>
    <x v="538"/>
  </r>
  <r>
    <x v="638"/>
    <x v="7"/>
    <x v="10"/>
    <x v="446"/>
    <x v="495"/>
    <x v="539"/>
  </r>
  <r>
    <x v="639"/>
    <x v="7"/>
    <x v="69"/>
    <x v="447"/>
    <x v="496"/>
    <x v="540"/>
  </r>
  <r>
    <x v="640"/>
    <x v="8"/>
    <x v="0"/>
    <x v="448"/>
    <x v="497"/>
    <x v="541"/>
  </r>
  <r>
    <x v="641"/>
    <x v="8"/>
    <x v="1"/>
    <x v="1"/>
    <x v="5"/>
    <x v="5"/>
  </r>
  <r>
    <x v="642"/>
    <x v="8"/>
    <x v="2"/>
    <x v="449"/>
    <x v="498"/>
    <x v="542"/>
  </r>
  <r>
    <x v="643"/>
    <x v="8"/>
    <x v="3"/>
    <x v="450"/>
    <x v="499"/>
    <x v="543"/>
  </r>
  <r>
    <x v="644"/>
    <x v="8"/>
    <x v="4"/>
    <x v="451"/>
    <x v="5"/>
    <x v="544"/>
  </r>
  <r>
    <x v="645"/>
    <x v="8"/>
    <x v="5"/>
    <x v="452"/>
    <x v="5"/>
    <x v="545"/>
  </r>
  <r>
    <x v="646"/>
    <x v="8"/>
    <x v="6"/>
    <x v="453"/>
    <x v="5"/>
    <x v="546"/>
  </r>
  <r>
    <x v="647"/>
    <x v="8"/>
    <x v="7"/>
    <x v="454"/>
    <x v="500"/>
    <x v="547"/>
  </r>
  <r>
    <x v="648"/>
    <x v="8"/>
    <x v="8"/>
    <x v="455"/>
    <x v="501"/>
    <x v="548"/>
  </r>
  <r>
    <x v="649"/>
    <x v="8"/>
    <x v="9"/>
    <x v="456"/>
    <x v="502"/>
    <x v="549"/>
  </r>
  <r>
    <x v="650"/>
    <x v="8"/>
    <x v="10"/>
    <x v="457"/>
    <x v="503"/>
    <x v="550"/>
  </r>
  <r>
    <x v="651"/>
    <x v="8"/>
    <x v="11"/>
    <x v="458"/>
    <x v="504"/>
    <x v="551"/>
  </r>
  <r>
    <x v="652"/>
    <x v="8"/>
    <x v="12"/>
    <x v="459"/>
    <x v="505"/>
    <x v="552"/>
  </r>
  <r>
    <x v="653"/>
    <x v="8"/>
    <x v="13"/>
    <x v="1"/>
    <x v="5"/>
    <x v="5"/>
  </r>
  <r>
    <x v="654"/>
    <x v="8"/>
    <x v="14"/>
    <x v="460"/>
    <x v="506"/>
    <x v="553"/>
  </r>
  <r>
    <x v="655"/>
    <x v="8"/>
    <x v="15"/>
    <x v="461"/>
    <x v="507"/>
    <x v="554"/>
  </r>
  <r>
    <x v="656"/>
    <x v="8"/>
    <x v="10"/>
    <x v="462"/>
    <x v="508"/>
    <x v="555"/>
  </r>
  <r>
    <x v="657"/>
    <x v="8"/>
    <x v="16"/>
    <x v="1"/>
    <x v="5"/>
    <x v="5"/>
  </r>
  <r>
    <x v="658"/>
    <x v="8"/>
    <x v="17"/>
    <x v="463"/>
    <x v="509"/>
    <x v="556"/>
  </r>
  <r>
    <x v="659"/>
    <x v="8"/>
    <x v="18"/>
    <x v="1"/>
    <x v="5"/>
    <x v="5"/>
  </r>
  <r>
    <x v="660"/>
    <x v="8"/>
    <x v="19"/>
    <x v="464"/>
    <x v="510"/>
    <x v="557"/>
  </r>
  <r>
    <x v="661"/>
    <x v="8"/>
    <x v="20"/>
    <x v="1"/>
    <x v="5"/>
    <x v="5"/>
  </r>
  <r>
    <x v="662"/>
    <x v="8"/>
    <x v="21"/>
    <x v="465"/>
    <x v="511"/>
    <x v="558"/>
  </r>
  <r>
    <x v="663"/>
    <x v="8"/>
    <x v="22"/>
    <x v="466"/>
    <x v="512"/>
    <x v="559"/>
  </r>
  <r>
    <x v="664"/>
    <x v="8"/>
    <x v="10"/>
    <x v="467"/>
    <x v="513"/>
    <x v="560"/>
  </r>
  <r>
    <x v="665"/>
    <x v="8"/>
    <x v="23"/>
    <x v="468"/>
    <x v="5"/>
    <x v="561"/>
  </r>
  <r>
    <x v="666"/>
    <x v="8"/>
    <x v="24"/>
    <x v="469"/>
    <x v="514"/>
    <x v="562"/>
  </r>
  <r>
    <x v="667"/>
    <x v="8"/>
    <x v="25"/>
    <x v="1"/>
    <x v="5"/>
    <x v="5"/>
  </r>
  <r>
    <x v="668"/>
    <x v="8"/>
    <x v="26"/>
    <x v="470"/>
    <x v="515"/>
    <x v="563"/>
  </r>
  <r>
    <x v="669"/>
    <x v="8"/>
    <x v="27"/>
    <x v="471"/>
    <x v="516"/>
    <x v="564"/>
  </r>
  <r>
    <x v="670"/>
    <x v="8"/>
    <x v="28"/>
    <x v="472"/>
    <x v="517"/>
    <x v="565"/>
  </r>
  <r>
    <x v="671"/>
    <x v="8"/>
    <x v="10"/>
    <x v="473"/>
    <x v="518"/>
    <x v="566"/>
  </r>
  <r>
    <x v="672"/>
    <x v="8"/>
    <x v="29"/>
    <x v="1"/>
    <x v="5"/>
    <x v="5"/>
  </r>
  <r>
    <x v="673"/>
    <x v="8"/>
    <x v="30"/>
    <x v="1"/>
    <x v="519"/>
    <x v="567"/>
  </r>
  <r>
    <x v="674"/>
    <x v="8"/>
    <x v="31"/>
    <x v="474"/>
    <x v="5"/>
    <x v="568"/>
  </r>
  <r>
    <x v="675"/>
    <x v="8"/>
    <x v="32"/>
    <x v="475"/>
    <x v="5"/>
    <x v="569"/>
  </r>
  <r>
    <x v="676"/>
    <x v="8"/>
    <x v="33"/>
    <x v="476"/>
    <x v="520"/>
    <x v="570"/>
  </r>
  <r>
    <x v="677"/>
    <x v="8"/>
    <x v="34"/>
    <x v="1"/>
    <x v="5"/>
    <x v="5"/>
  </r>
  <r>
    <x v="678"/>
    <x v="8"/>
    <x v="35"/>
    <x v="477"/>
    <x v="521"/>
    <x v="571"/>
  </r>
  <r>
    <x v="679"/>
    <x v="8"/>
    <x v="36"/>
    <x v="478"/>
    <x v="522"/>
    <x v="572"/>
  </r>
  <r>
    <x v="680"/>
    <x v="8"/>
    <x v="10"/>
    <x v="479"/>
    <x v="523"/>
    <x v="573"/>
  </r>
  <r>
    <x v="681"/>
    <x v="8"/>
    <x v="37"/>
    <x v="480"/>
    <x v="524"/>
    <x v="574"/>
  </r>
  <r>
    <x v="682"/>
    <x v="8"/>
    <x v="38"/>
    <x v="481"/>
    <x v="525"/>
    <x v="575"/>
  </r>
  <r>
    <x v="683"/>
    <x v="8"/>
    <x v="39"/>
    <x v="482"/>
    <x v="526"/>
    <x v="576"/>
  </r>
  <r>
    <x v="684"/>
    <x v="8"/>
    <x v="40"/>
    <x v="1"/>
    <x v="5"/>
    <x v="5"/>
  </r>
  <r>
    <x v="685"/>
    <x v="8"/>
    <x v="41"/>
    <x v="483"/>
    <x v="527"/>
    <x v="577"/>
  </r>
  <r>
    <x v="686"/>
    <x v="8"/>
    <x v="42"/>
    <x v="484"/>
    <x v="528"/>
    <x v="578"/>
  </r>
  <r>
    <x v="687"/>
    <x v="8"/>
    <x v="10"/>
    <x v="485"/>
    <x v="529"/>
    <x v="579"/>
  </r>
  <r>
    <x v="688"/>
    <x v="8"/>
    <x v="43"/>
    <x v="486"/>
    <x v="5"/>
    <x v="580"/>
  </r>
  <r>
    <x v="689"/>
    <x v="8"/>
    <x v="44"/>
    <x v="487"/>
    <x v="530"/>
    <x v="581"/>
  </r>
  <r>
    <x v="690"/>
    <x v="8"/>
    <x v="45"/>
    <x v="488"/>
    <x v="531"/>
    <x v="582"/>
  </r>
  <r>
    <x v="691"/>
    <x v="8"/>
    <x v="46"/>
    <x v="489"/>
    <x v="532"/>
    <x v="583"/>
  </r>
  <r>
    <x v="692"/>
    <x v="8"/>
    <x v="47"/>
    <x v="490"/>
    <x v="533"/>
    <x v="584"/>
  </r>
  <r>
    <x v="693"/>
    <x v="8"/>
    <x v="48"/>
    <x v="491"/>
    <x v="534"/>
    <x v="585"/>
  </r>
  <r>
    <x v="694"/>
    <x v="8"/>
    <x v="49"/>
    <x v="1"/>
    <x v="5"/>
    <x v="5"/>
  </r>
  <r>
    <x v="695"/>
    <x v="8"/>
    <x v="50"/>
    <x v="492"/>
    <x v="535"/>
    <x v="586"/>
  </r>
  <r>
    <x v="696"/>
    <x v="8"/>
    <x v="51"/>
    <x v="493"/>
    <x v="5"/>
    <x v="587"/>
  </r>
  <r>
    <x v="697"/>
    <x v="8"/>
    <x v="52"/>
    <x v="1"/>
    <x v="5"/>
    <x v="5"/>
  </r>
  <r>
    <x v="698"/>
    <x v="8"/>
    <x v="53"/>
    <x v="494"/>
    <x v="5"/>
    <x v="588"/>
  </r>
  <r>
    <x v="699"/>
    <x v="8"/>
    <x v="54"/>
    <x v="495"/>
    <x v="536"/>
    <x v="589"/>
  </r>
  <r>
    <x v="700"/>
    <x v="8"/>
    <x v="55"/>
    <x v="1"/>
    <x v="5"/>
    <x v="5"/>
  </r>
  <r>
    <x v="701"/>
    <x v="8"/>
    <x v="56"/>
    <x v="496"/>
    <x v="537"/>
    <x v="590"/>
  </r>
  <r>
    <x v="702"/>
    <x v="8"/>
    <x v="10"/>
    <x v="497"/>
    <x v="538"/>
    <x v="591"/>
  </r>
  <r>
    <x v="703"/>
    <x v="8"/>
    <x v="57"/>
    <x v="1"/>
    <x v="5"/>
    <x v="5"/>
  </r>
  <r>
    <x v="704"/>
    <x v="8"/>
    <x v="58"/>
    <x v="1"/>
    <x v="5"/>
    <x v="5"/>
  </r>
  <r>
    <x v="705"/>
    <x v="8"/>
    <x v="59"/>
    <x v="1"/>
    <x v="5"/>
    <x v="5"/>
  </r>
  <r>
    <x v="706"/>
    <x v="8"/>
    <x v="60"/>
    <x v="1"/>
    <x v="5"/>
    <x v="5"/>
  </r>
  <r>
    <x v="707"/>
    <x v="8"/>
    <x v="61"/>
    <x v="1"/>
    <x v="5"/>
    <x v="5"/>
  </r>
  <r>
    <x v="708"/>
    <x v="8"/>
    <x v="62"/>
    <x v="1"/>
    <x v="5"/>
    <x v="5"/>
  </r>
  <r>
    <x v="709"/>
    <x v="8"/>
    <x v="63"/>
    <x v="1"/>
    <x v="5"/>
    <x v="5"/>
  </r>
  <r>
    <x v="710"/>
    <x v="8"/>
    <x v="10"/>
    <x v="1"/>
    <x v="5"/>
    <x v="5"/>
  </r>
  <r>
    <x v="711"/>
    <x v="8"/>
    <x v="64"/>
    <x v="1"/>
    <x v="5"/>
    <x v="5"/>
  </r>
  <r>
    <x v="712"/>
    <x v="8"/>
    <x v="65"/>
    <x v="1"/>
    <x v="5"/>
    <x v="5"/>
  </r>
  <r>
    <x v="713"/>
    <x v="8"/>
    <x v="66"/>
    <x v="1"/>
    <x v="5"/>
    <x v="5"/>
  </r>
  <r>
    <x v="714"/>
    <x v="8"/>
    <x v="10"/>
    <x v="1"/>
    <x v="5"/>
    <x v="5"/>
  </r>
  <r>
    <x v="715"/>
    <x v="8"/>
    <x v="67"/>
    <x v="498"/>
    <x v="539"/>
    <x v="592"/>
  </r>
  <r>
    <x v="716"/>
    <x v="8"/>
    <x v="10"/>
    <x v="499"/>
    <x v="540"/>
    <x v="593"/>
  </r>
  <r>
    <x v="717"/>
    <x v="8"/>
    <x v="68"/>
    <x v="500"/>
    <x v="541"/>
    <x v="594"/>
  </r>
  <r>
    <x v="718"/>
    <x v="8"/>
    <x v="10"/>
    <x v="501"/>
    <x v="542"/>
    <x v="595"/>
  </r>
  <r>
    <x v="719"/>
    <x v="8"/>
    <x v="69"/>
    <x v="502"/>
    <x v="543"/>
    <x v="596"/>
  </r>
  <r>
    <x v="720"/>
    <x v="9"/>
    <x v="0"/>
    <x v="1"/>
    <x v="5"/>
    <x v="5"/>
  </r>
  <r>
    <x v="721"/>
    <x v="9"/>
    <x v="1"/>
    <x v="1"/>
    <x v="5"/>
    <x v="5"/>
  </r>
  <r>
    <x v="722"/>
    <x v="9"/>
    <x v="2"/>
    <x v="1"/>
    <x v="5"/>
    <x v="5"/>
  </r>
  <r>
    <x v="723"/>
    <x v="9"/>
    <x v="3"/>
    <x v="1"/>
    <x v="5"/>
    <x v="5"/>
  </r>
  <r>
    <x v="724"/>
    <x v="9"/>
    <x v="4"/>
    <x v="1"/>
    <x v="5"/>
    <x v="5"/>
  </r>
  <r>
    <x v="725"/>
    <x v="9"/>
    <x v="5"/>
    <x v="1"/>
    <x v="5"/>
    <x v="5"/>
  </r>
  <r>
    <x v="726"/>
    <x v="9"/>
    <x v="6"/>
    <x v="1"/>
    <x v="5"/>
    <x v="5"/>
  </r>
  <r>
    <x v="727"/>
    <x v="9"/>
    <x v="7"/>
    <x v="1"/>
    <x v="5"/>
    <x v="5"/>
  </r>
  <r>
    <x v="728"/>
    <x v="9"/>
    <x v="8"/>
    <x v="1"/>
    <x v="5"/>
    <x v="5"/>
  </r>
  <r>
    <x v="729"/>
    <x v="9"/>
    <x v="9"/>
    <x v="1"/>
    <x v="5"/>
    <x v="5"/>
  </r>
  <r>
    <x v="730"/>
    <x v="9"/>
    <x v="10"/>
    <x v="1"/>
    <x v="5"/>
    <x v="5"/>
  </r>
  <r>
    <x v="731"/>
    <x v="9"/>
    <x v="11"/>
    <x v="1"/>
    <x v="5"/>
    <x v="5"/>
  </r>
  <r>
    <x v="732"/>
    <x v="9"/>
    <x v="12"/>
    <x v="1"/>
    <x v="5"/>
    <x v="5"/>
  </r>
  <r>
    <x v="733"/>
    <x v="9"/>
    <x v="13"/>
    <x v="1"/>
    <x v="5"/>
    <x v="5"/>
  </r>
  <r>
    <x v="734"/>
    <x v="9"/>
    <x v="14"/>
    <x v="1"/>
    <x v="5"/>
    <x v="5"/>
  </r>
  <r>
    <x v="735"/>
    <x v="9"/>
    <x v="15"/>
    <x v="1"/>
    <x v="5"/>
    <x v="5"/>
  </r>
  <r>
    <x v="736"/>
    <x v="9"/>
    <x v="10"/>
    <x v="1"/>
    <x v="5"/>
    <x v="5"/>
  </r>
  <r>
    <x v="737"/>
    <x v="9"/>
    <x v="16"/>
    <x v="1"/>
    <x v="5"/>
    <x v="5"/>
  </r>
  <r>
    <x v="738"/>
    <x v="9"/>
    <x v="17"/>
    <x v="1"/>
    <x v="5"/>
    <x v="5"/>
  </r>
  <r>
    <x v="739"/>
    <x v="9"/>
    <x v="18"/>
    <x v="1"/>
    <x v="5"/>
    <x v="5"/>
  </r>
  <r>
    <x v="740"/>
    <x v="9"/>
    <x v="19"/>
    <x v="1"/>
    <x v="5"/>
    <x v="5"/>
  </r>
  <r>
    <x v="741"/>
    <x v="9"/>
    <x v="20"/>
    <x v="1"/>
    <x v="5"/>
    <x v="5"/>
  </r>
  <r>
    <x v="742"/>
    <x v="9"/>
    <x v="21"/>
    <x v="1"/>
    <x v="5"/>
    <x v="5"/>
  </r>
  <r>
    <x v="743"/>
    <x v="9"/>
    <x v="22"/>
    <x v="1"/>
    <x v="5"/>
    <x v="5"/>
  </r>
  <r>
    <x v="744"/>
    <x v="9"/>
    <x v="10"/>
    <x v="1"/>
    <x v="5"/>
    <x v="5"/>
  </r>
  <r>
    <x v="745"/>
    <x v="9"/>
    <x v="23"/>
    <x v="1"/>
    <x v="5"/>
    <x v="5"/>
  </r>
  <r>
    <x v="746"/>
    <x v="9"/>
    <x v="24"/>
    <x v="1"/>
    <x v="5"/>
    <x v="5"/>
  </r>
  <r>
    <x v="747"/>
    <x v="9"/>
    <x v="25"/>
    <x v="1"/>
    <x v="5"/>
    <x v="5"/>
  </r>
  <r>
    <x v="748"/>
    <x v="9"/>
    <x v="26"/>
    <x v="1"/>
    <x v="5"/>
    <x v="5"/>
  </r>
  <r>
    <x v="749"/>
    <x v="9"/>
    <x v="27"/>
    <x v="1"/>
    <x v="5"/>
    <x v="5"/>
  </r>
  <r>
    <x v="750"/>
    <x v="9"/>
    <x v="28"/>
    <x v="1"/>
    <x v="5"/>
    <x v="5"/>
  </r>
  <r>
    <x v="751"/>
    <x v="9"/>
    <x v="10"/>
    <x v="1"/>
    <x v="5"/>
    <x v="5"/>
  </r>
  <r>
    <x v="752"/>
    <x v="9"/>
    <x v="29"/>
    <x v="1"/>
    <x v="5"/>
    <x v="5"/>
  </r>
  <r>
    <x v="753"/>
    <x v="9"/>
    <x v="30"/>
    <x v="1"/>
    <x v="5"/>
    <x v="5"/>
  </r>
  <r>
    <x v="754"/>
    <x v="9"/>
    <x v="31"/>
    <x v="1"/>
    <x v="5"/>
    <x v="5"/>
  </r>
  <r>
    <x v="755"/>
    <x v="9"/>
    <x v="32"/>
    <x v="1"/>
    <x v="5"/>
    <x v="5"/>
  </r>
  <r>
    <x v="756"/>
    <x v="9"/>
    <x v="33"/>
    <x v="1"/>
    <x v="5"/>
    <x v="5"/>
  </r>
  <r>
    <x v="757"/>
    <x v="9"/>
    <x v="34"/>
    <x v="1"/>
    <x v="5"/>
    <x v="5"/>
  </r>
  <r>
    <x v="758"/>
    <x v="9"/>
    <x v="35"/>
    <x v="1"/>
    <x v="5"/>
    <x v="5"/>
  </r>
  <r>
    <x v="759"/>
    <x v="9"/>
    <x v="36"/>
    <x v="1"/>
    <x v="5"/>
    <x v="5"/>
  </r>
  <r>
    <x v="760"/>
    <x v="9"/>
    <x v="10"/>
    <x v="1"/>
    <x v="5"/>
    <x v="5"/>
  </r>
  <r>
    <x v="761"/>
    <x v="9"/>
    <x v="37"/>
    <x v="503"/>
    <x v="544"/>
    <x v="597"/>
  </r>
  <r>
    <x v="762"/>
    <x v="9"/>
    <x v="38"/>
    <x v="504"/>
    <x v="545"/>
    <x v="598"/>
  </r>
  <r>
    <x v="763"/>
    <x v="9"/>
    <x v="39"/>
    <x v="505"/>
    <x v="546"/>
    <x v="599"/>
  </r>
  <r>
    <x v="764"/>
    <x v="9"/>
    <x v="40"/>
    <x v="1"/>
    <x v="5"/>
    <x v="5"/>
  </r>
  <r>
    <x v="765"/>
    <x v="9"/>
    <x v="41"/>
    <x v="1"/>
    <x v="5"/>
    <x v="5"/>
  </r>
  <r>
    <x v="766"/>
    <x v="9"/>
    <x v="42"/>
    <x v="506"/>
    <x v="547"/>
    <x v="600"/>
  </r>
  <r>
    <x v="767"/>
    <x v="9"/>
    <x v="10"/>
    <x v="507"/>
    <x v="548"/>
    <x v="601"/>
  </r>
  <r>
    <x v="768"/>
    <x v="9"/>
    <x v="43"/>
    <x v="1"/>
    <x v="5"/>
    <x v="5"/>
  </r>
  <r>
    <x v="769"/>
    <x v="9"/>
    <x v="44"/>
    <x v="1"/>
    <x v="5"/>
    <x v="5"/>
  </r>
  <r>
    <x v="770"/>
    <x v="9"/>
    <x v="45"/>
    <x v="1"/>
    <x v="5"/>
    <x v="5"/>
  </r>
  <r>
    <x v="771"/>
    <x v="9"/>
    <x v="46"/>
    <x v="1"/>
    <x v="5"/>
    <x v="5"/>
  </r>
  <r>
    <x v="772"/>
    <x v="9"/>
    <x v="47"/>
    <x v="1"/>
    <x v="5"/>
    <x v="5"/>
  </r>
  <r>
    <x v="773"/>
    <x v="9"/>
    <x v="48"/>
    <x v="1"/>
    <x v="5"/>
    <x v="5"/>
  </r>
  <r>
    <x v="774"/>
    <x v="9"/>
    <x v="49"/>
    <x v="1"/>
    <x v="5"/>
    <x v="5"/>
  </r>
  <r>
    <x v="775"/>
    <x v="9"/>
    <x v="50"/>
    <x v="1"/>
    <x v="5"/>
    <x v="5"/>
  </r>
  <r>
    <x v="776"/>
    <x v="9"/>
    <x v="51"/>
    <x v="1"/>
    <x v="5"/>
    <x v="5"/>
  </r>
  <r>
    <x v="777"/>
    <x v="9"/>
    <x v="52"/>
    <x v="1"/>
    <x v="5"/>
    <x v="5"/>
  </r>
  <r>
    <x v="778"/>
    <x v="9"/>
    <x v="53"/>
    <x v="1"/>
    <x v="5"/>
    <x v="5"/>
  </r>
  <r>
    <x v="779"/>
    <x v="9"/>
    <x v="54"/>
    <x v="1"/>
    <x v="5"/>
    <x v="5"/>
  </r>
  <r>
    <x v="780"/>
    <x v="9"/>
    <x v="55"/>
    <x v="1"/>
    <x v="5"/>
    <x v="5"/>
  </r>
  <r>
    <x v="781"/>
    <x v="9"/>
    <x v="56"/>
    <x v="1"/>
    <x v="5"/>
    <x v="5"/>
  </r>
  <r>
    <x v="782"/>
    <x v="9"/>
    <x v="10"/>
    <x v="1"/>
    <x v="5"/>
    <x v="5"/>
  </r>
  <r>
    <x v="783"/>
    <x v="9"/>
    <x v="57"/>
    <x v="1"/>
    <x v="5"/>
    <x v="5"/>
  </r>
  <r>
    <x v="784"/>
    <x v="9"/>
    <x v="58"/>
    <x v="1"/>
    <x v="5"/>
    <x v="5"/>
  </r>
  <r>
    <x v="785"/>
    <x v="9"/>
    <x v="59"/>
    <x v="1"/>
    <x v="5"/>
    <x v="5"/>
  </r>
  <r>
    <x v="786"/>
    <x v="9"/>
    <x v="60"/>
    <x v="1"/>
    <x v="5"/>
    <x v="5"/>
  </r>
  <r>
    <x v="787"/>
    <x v="9"/>
    <x v="61"/>
    <x v="1"/>
    <x v="5"/>
    <x v="5"/>
  </r>
  <r>
    <x v="788"/>
    <x v="9"/>
    <x v="62"/>
    <x v="1"/>
    <x v="5"/>
    <x v="5"/>
  </r>
  <r>
    <x v="789"/>
    <x v="9"/>
    <x v="63"/>
    <x v="1"/>
    <x v="5"/>
    <x v="5"/>
  </r>
  <r>
    <x v="790"/>
    <x v="9"/>
    <x v="10"/>
    <x v="1"/>
    <x v="5"/>
    <x v="5"/>
  </r>
  <r>
    <x v="791"/>
    <x v="9"/>
    <x v="64"/>
    <x v="1"/>
    <x v="5"/>
    <x v="5"/>
  </r>
  <r>
    <x v="792"/>
    <x v="9"/>
    <x v="65"/>
    <x v="1"/>
    <x v="5"/>
    <x v="5"/>
  </r>
  <r>
    <x v="793"/>
    <x v="9"/>
    <x v="66"/>
    <x v="1"/>
    <x v="5"/>
    <x v="5"/>
  </r>
  <r>
    <x v="794"/>
    <x v="9"/>
    <x v="10"/>
    <x v="1"/>
    <x v="5"/>
    <x v="5"/>
  </r>
  <r>
    <x v="795"/>
    <x v="9"/>
    <x v="67"/>
    <x v="508"/>
    <x v="5"/>
    <x v="602"/>
  </r>
  <r>
    <x v="796"/>
    <x v="9"/>
    <x v="10"/>
    <x v="509"/>
    <x v="5"/>
    <x v="603"/>
  </r>
  <r>
    <x v="797"/>
    <x v="9"/>
    <x v="68"/>
    <x v="510"/>
    <x v="5"/>
    <x v="604"/>
  </r>
  <r>
    <x v="798"/>
    <x v="9"/>
    <x v="10"/>
    <x v="511"/>
    <x v="5"/>
    <x v="605"/>
  </r>
  <r>
    <x v="799"/>
    <x v="9"/>
    <x v="69"/>
    <x v="512"/>
    <x v="547"/>
    <x v="606"/>
  </r>
  <r>
    <x v="800"/>
    <x v="10"/>
    <x v="0"/>
    <x v="513"/>
    <x v="549"/>
    <x v="607"/>
  </r>
  <r>
    <x v="801"/>
    <x v="10"/>
    <x v="1"/>
    <x v="1"/>
    <x v="5"/>
    <x v="5"/>
  </r>
  <r>
    <x v="802"/>
    <x v="10"/>
    <x v="2"/>
    <x v="1"/>
    <x v="5"/>
    <x v="5"/>
  </r>
  <r>
    <x v="803"/>
    <x v="10"/>
    <x v="3"/>
    <x v="514"/>
    <x v="550"/>
    <x v="608"/>
  </r>
  <r>
    <x v="804"/>
    <x v="10"/>
    <x v="4"/>
    <x v="515"/>
    <x v="551"/>
    <x v="609"/>
  </r>
  <r>
    <x v="805"/>
    <x v="10"/>
    <x v="5"/>
    <x v="1"/>
    <x v="5"/>
    <x v="5"/>
  </r>
  <r>
    <x v="806"/>
    <x v="10"/>
    <x v="6"/>
    <x v="516"/>
    <x v="552"/>
    <x v="610"/>
  </r>
  <r>
    <x v="807"/>
    <x v="10"/>
    <x v="7"/>
    <x v="517"/>
    <x v="553"/>
    <x v="611"/>
  </r>
  <r>
    <x v="808"/>
    <x v="10"/>
    <x v="8"/>
    <x v="1"/>
    <x v="5"/>
    <x v="5"/>
  </r>
  <r>
    <x v="809"/>
    <x v="10"/>
    <x v="9"/>
    <x v="518"/>
    <x v="554"/>
    <x v="612"/>
  </r>
  <r>
    <x v="810"/>
    <x v="10"/>
    <x v="10"/>
    <x v="519"/>
    <x v="555"/>
    <x v="613"/>
  </r>
  <r>
    <x v="811"/>
    <x v="10"/>
    <x v="11"/>
    <x v="520"/>
    <x v="556"/>
    <x v="614"/>
  </r>
  <r>
    <x v="812"/>
    <x v="10"/>
    <x v="12"/>
    <x v="521"/>
    <x v="557"/>
    <x v="615"/>
  </r>
  <r>
    <x v="813"/>
    <x v="10"/>
    <x v="13"/>
    <x v="1"/>
    <x v="5"/>
    <x v="5"/>
  </r>
  <r>
    <x v="814"/>
    <x v="10"/>
    <x v="14"/>
    <x v="522"/>
    <x v="558"/>
    <x v="616"/>
  </r>
  <r>
    <x v="815"/>
    <x v="10"/>
    <x v="15"/>
    <x v="523"/>
    <x v="559"/>
    <x v="617"/>
  </r>
  <r>
    <x v="816"/>
    <x v="10"/>
    <x v="10"/>
    <x v="524"/>
    <x v="560"/>
    <x v="618"/>
  </r>
  <r>
    <x v="817"/>
    <x v="10"/>
    <x v="16"/>
    <x v="525"/>
    <x v="561"/>
    <x v="619"/>
  </r>
  <r>
    <x v="818"/>
    <x v="10"/>
    <x v="17"/>
    <x v="526"/>
    <x v="562"/>
    <x v="620"/>
  </r>
  <r>
    <x v="819"/>
    <x v="10"/>
    <x v="18"/>
    <x v="1"/>
    <x v="5"/>
    <x v="5"/>
  </r>
  <r>
    <x v="820"/>
    <x v="10"/>
    <x v="19"/>
    <x v="527"/>
    <x v="563"/>
    <x v="621"/>
  </r>
  <r>
    <x v="821"/>
    <x v="10"/>
    <x v="20"/>
    <x v="1"/>
    <x v="5"/>
    <x v="5"/>
  </r>
  <r>
    <x v="822"/>
    <x v="10"/>
    <x v="21"/>
    <x v="528"/>
    <x v="564"/>
    <x v="622"/>
  </r>
  <r>
    <x v="823"/>
    <x v="10"/>
    <x v="22"/>
    <x v="529"/>
    <x v="565"/>
    <x v="623"/>
  </r>
  <r>
    <x v="824"/>
    <x v="10"/>
    <x v="10"/>
    <x v="530"/>
    <x v="566"/>
    <x v="624"/>
  </r>
  <r>
    <x v="825"/>
    <x v="10"/>
    <x v="23"/>
    <x v="531"/>
    <x v="567"/>
    <x v="625"/>
  </r>
  <r>
    <x v="826"/>
    <x v="10"/>
    <x v="24"/>
    <x v="532"/>
    <x v="568"/>
    <x v="626"/>
  </r>
  <r>
    <x v="827"/>
    <x v="10"/>
    <x v="25"/>
    <x v="533"/>
    <x v="569"/>
    <x v="627"/>
  </r>
  <r>
    <x v="828"/>
    <x v="10"/>
    <x v="26"/>
    <x v="534"/>
    <x v="570"/>
    <x v="628"/>
  </r>
  <r>
    <x v="829"/>
    <x v="10"/>
    <x v="27"/>
    <x v="535"/>
    <x v="571"/>
    <x v="629"/>
  </r>
  <r>
    <x v="830"/>
    <x v="10"/>
    <x v="28"/>
    <x v="536"/>
    <x v="572"/>
    <x v="630"/>
  </r>
  <r>
    <x v="831"/>
    <x v="10"/>
    <x v="10"/>
    <x v="537"/>
    <x v="573"/>
    <x v="631"/>
  </r>
  <r>
    <x v="832"/>
    <x v="10"/>
    <x v="29"/>
    <x v="538"/>
    <x v="574"/>
    <x v="632"/>
  </r>
  <r>
    <x v="833"/>
    <x v="10"/>
    <x v="30"/>
    <x v="539"/>
    <x v="575"/>
    <x v="633"/>
  </r>
  <r>
    <x v="834"/>
    <x v="10"/>
    <x v="31"/>
    <x v="540"/>
    <x v="576"/>
    <x v="634"/>
  </r>
  <r>
    <x v="835"/>
    <x v="10"/>
    <x v="32"/>
    <x v="541"/>
    <x v="577"/>
    <x v="635"/>
  </r>
  <r>
    <x v="836"/>
    <x v="10"/>
    <x v="33"/>
    <x v="542"/>
    <x v="578"/>
    <x v="636"/>
  </r>
  <r>
    <x v="837"/>
    <x v="10"/>
    <x v="34"/>
    <x v="543"/>
    <x v="579"/>
    <x v="637"/>
  </r>
  <r>
    <x v="838"/>
    <x v="10"/>
    <x v="35"/>
    <x v="544"/>
    <x v="580"/>
    <x v="638"/>
  </r>
  <r>
    <x v="839"/>
    <x v="10"/>
    <x v="36"/>
    <x v="545"/>
    <x v="581"/>
    <x v="639"/>
  </r>
  <r>
    <x v="840"/>
    <x v="10"/>
    <x v="10"/>
    <x v="546"/>
    <x v="582"/>
    <x v="640"/>
  </r>
  <r>
    <x v="841"/>
    <x v="10"/>
    <x v="37"/>
    <x v="547"/>
    <x v="583"/>
    <x v="641"/>
  </r>
  <r>
    <x v="842"/>
    <x v="10"/>
    <x v="38"/>
    <x v="1"/>
    <x v="5"/>
    <x v="5"/>
  </r>
  <r>
    <x v="843"/>
    <x v="10"/>
    <x v="39"/>
    <x v="548"/>
    <x v="584"/>
    <x v="642"/>
  </r>
  <r>
    <x v="844"/>
    <x v="10"/>
    <x v="40"/>
    <x v="549"/>
    <x v="5"/>
    <x v="643"/>
  </r>
  <r>
    <x v="845"/>
    <x v="10"/>
    <x v="41"/>
    <x v="550"/>
    <x v="585"/>
    <x v="644"/>
  </r>
  <r>
    <x v="846"/>
    <x v="10"/>
    <x v="42"/>
    <x v="551"/>
    <x v="586"/>
    <x v="645"/>
  </r>
  <r>
    <x v="847"/>
    <x v="10"/>
    <x v="10"/>
    <x v="552"/>
    <x v="587"/>
    <x v="646"/>
  </r>
  <r>
    <x v="848"/>
    <x v="10"/>
    <x v="43"/>
    <x v="553"/>
    <x v="588"/>
    <x v="647"/>
  </r>
  <r>
    <x v="849"/>
    <x v="10"/>
    <x v="44"/>
    <x v="554"/>
    <x v="589"/>
    <x v="648"/>
  </r>
  <r>
    <x v="850"/>
    <x v="10"/>
    <x v="45"/>
    <x v="555"/>
    <x v="590"/>
    <x v="649"/>
  </r>
  <r>
    <x v="851"/>
    <x v="10"/>
    <x v="46"/>
    <x v="556"/>
    <x v="591"/>
    <x v="650"/>
  </r>
  <r>
    <x v="852"/>
    <x v="10"/>
    <x v="47"/>
    <x v="557"/>
    <x v="592"/>
    <x v="651"/>
  </r>
  <r>
    <x v="853"/>
    <x v="10"/>
    <x v="48"/>
    <x v="1"/>
    <x v="5"/>
    <x v="5"/>
  </r>
  <r>
    <x v="854"/>
    <x v="10"/>
    <x v="49"/>
    <x v="558"/>
    <x v="593"/>
    <x v="652"/>
  </r>
  <r>
    <x v="855"/>
    <x v="10"/>
    <x v="50"/>
    <x v="559"/>
    <x v="594"/>
    <x v="653"/>
  </r>
  <r>
    <x v="856"/>
    <x v="10"/>
    <x v="51"/>
    <x v="560"/>
    <x v="485"/>
    <x v="654"/>
  </r>
  <r>
    <x v="857"/>
    <x v="10"/>
    <x v="52"/>
    <x v="1"/>
    <x v="595"/>
    <x v="655"/>
  </r>
  <r>
    <x v="858"/>
    <x v="10"/>
    <x v="53"/>
    <x v="561"/>
    <x v="596"/>
    <x v="656"/>
  </r>
  <r>
    <x v="859"/>
    <x v="10"/>
    <x v="54"/>
    <x v="562"/>
    <x v="597"/>
    <x v="657"/>
  </r>
  <r>
    <x v="860"/>
    <x v="10"/>
    <x v="55"/>
    <x v="1"/>
    <x v="598"/>
    <x v="658"/>
  </r>
  <r>
    <x v="861"/>
    <x v="10"/>
    <x v="56"/>
    <x v="563"/>
    <x v="599"/>
    <x v="659"/>
  </r>
  <r>
    <x v="862"/>
    <x v="10"/>
    <x v="10"/>
    <x v="564"/>
    <x v="600"/>
    <x v="660"/>
  </r>
  <r>
    <x v="863"/>
    <x v="10"/>
    <x v="57"/>
    <x v="1"/>
    <x v="601"/>
    <x v="661"/>
  </r>
  <r>
    <x v="864"/>
    <x v="10"/>
    <x v="58"/>
    <x v="1"/>
    <x v="602"/>
    <x v="662"/>
  </r>
  <r>
    <x v="865"/>
    <x v="10"/>
    <x v="59"/>
    <x v="1"/>
    <x v="603"/>
    <x v="663"/>
  </r>
  <r>
    <x v="866"/>
    <x v="10"/>
    <x v="60"/>
    <x v="1"/>
    <x v="604"/>
    <x v="664"/>
  </r>
  <r>
    <x v="867"/>
    <x v="10"/>
    <x v="61"/>
    <x v="1"/>
    <x v="605"/>
    <x v="665"/>
  </r>
  <r>
    <x v="868"/>
    <x v="10"/>
    <x v="62"/>
    <x v="1"/>
    <x v="454"/>
    <x v="666"/>
  </r>
  <r>
    <x v="869"/>
    <x v="10"/>
    <x v="63"/>
    <x v="1"/>
    <x v="606"/>
    <x v="667"/>
  </r>
  <r>
    <x v="870"/>
    <x v="10"/>
    <x v="10"/>
    <x v="1"/>
    <x v="607"/>
    <x v="668"/>
  </r>
  <r>
    <x v="871"/>
    <x v="10"/>
    <x v="64"/>
    <x v="1"/>
    <x v="5"/>
    <x v="5"/>
  </r>
  <r>
    <x v="872"/>
    <x v="10"/>
    <x v="65"/>
    <x v="565"/>
    <x v="5"/>
    <x v="669"/>
  </r>
  <r>
    <x v="873"/>
    <x v="10"/>
    <x v="66"/>
    <x v="565"/>
    <x v="5"/>
    <x v="669"/>
  </r>
  <r>
    <x v="874"/>
    <x v="10"/>
    <x v="10"/>
    <x v="566"/>
    <x v="5"/>
    <x v="670"/>
  </r>
  <r>
    <x v="875"/>
    <x v="10"/>
    <x v="67"/>
    <x v="1"/>
    <x v="5"/>
    <x v="5"/>
  </r>
  <r>
    <x v="876"/>
    <x v="10"/>
    <x v="10"/>
    <x v="1"/>
    <x v="5"/>
    <x v="5"/>
  </r>
  <r>
    <x v="877"/>
    <x v="10"/>
    <x v="68"/>
    <x v="567"/>
    <x v="608"/>
    <x v="671"/>
  </r>
  <r>
    <x v="878"/>
    <x v="10"/>
    <x v="10"/>
    <x v="568"/>
    <x v="609"/>
    <x v="672"/>
  </r>
  <r>
    <x v="879"/>
    <x v="10"/>
    <x v="69"/>
    <x v="569"/>
    <x v="610"/>
    <x v="673"/>
  </r>
  <r>
    <x v="880"/>
    <x v="11"/>
    <x v="0"/>
    <x v="570"/>
    <x v="611"/>
    <x v="674"/>
  </r>
  <r>
    <x v="881"/>
    <x v="11"/>
    <x v="1"/>
    <x v="1"/>
    <x v="5"/>
    <x v="5"/>
  </r>
  <r>
    <x v="882"/>
    <x v="11"/>
    <x v="2"/>
    <x v="1"/>
    <x v="5"/>
    <x v="5"/>
  </r>
  <r>
    <x v="883"/>
    <x v="11"/>
    <x v="3"/>
    <x v="571"/>
    <x v="5"/>
    <x v="675"/>
  </r>
  <r>
    <x v="884"/>
    <x v="11"/>
    <x v="4"/>
    <x v="572"/>
    <x v="5"/>
    <x v="676"/>
  </r>
  <r>
    <x v="885"/>
    <x v="11"/>
    <x v="5"/>
    <x v="1"/>
    <x v="5"/>
    <x v="5"/>
  </r>
  <r>
    <x v="886"/>
    <x v="11"/>
    <x v="6"/>
    <x v="573"/>
    <x v="612"/>
    <x v="677"/>
  </r>
  <r>
    <x v="887"/>
    <x v="11"/>
    <x v="7"/>
    <x v="574"/>
    <x v="613"/>
    <x v="678"/>
  </r>
  <r>
    <x v="888"/>
    <x v="11"/>
    <x v="8"/>
    <x v="575"/>
    <x v="614"/>
    <x v="679"/>
  </r>
  <r>
    <x v="889"/>
    <x v="11"/>
    <x v="9"/>
    <x v="576"/>
    <x v="615"/>
    <x v="680"/>
  </r>
  <r>
    <x v="890"/>
    <x v="11"/>
    <x v="10"/>
    <x v="577"/>
    <x v="616"/>
    <x v="681"/>
  </r>
  <r>
    <x v="891"/>
    <x v="11"/>
    <x v="11"/>
    <x v="578"/>
    <x v="617"/>
    <x v="682"/>
  </r>
  <r>
    <x v="892"/>
    <x v="11"/>
    <x v="12"/>
    <x v="579"/>
    <x v="618"/>
    <x v="683"/>
  </r>
  <r>
    <x v="893"/>
    <x v="11"/>
    <x v="13"/>
    <x v="1"/>
    <x v="5"/>
    <x v="5"/>
  </r>
  <r>
    <x v="894"/>
    <x v="11"/>
    <x v="14"/>
    <x v="580"/>
    <x v="619"/>
    <x v="684"/>
  </r>
  <r>
    <x v="895"/>
    <x v="11"/>
    <x v="15"/>
    <x v="581"/>
    <x v="620"/>
    <x v="685"/>
  </r>
  <r>
    <x v="896"/>
    <x v="11"/>
    <x v="10"/>
    <x v="582"/>
    <x v="621"/>
    <x v="686"/>
  </r>
  <r>
    <x v="897"/>
    <x v="11"/>
    <x v="16"/>
    <x v="1"/>
    <x v="5"/>
    <x v="5"/>
  </r>
  <r>
    <x v="898"/>
    <x v="11"/>
    <x v="17"/>
    <x v="1"/>
    <x v="5"/>
    <x v="5"/>
  </r>
  <r>
    <x v="899"/>
    <x v="11"/>
    <x v="18"/>
    <x v="583"/>
    <x v="622"/>
    <x v="687"/>
  </r>
  <r>
    <x v="900"/>
    <x v="11"/>
    <x v="19"/>
    <x v="584"/>
    <x v="623"/>
    <x v="688"/>
  </r>
  <r>
    <x v="901"/>
    <x v="11"/>
    <x v="20"/>
    <x v="1"/>
    <x v="5"/>
    <x v="5"/>
  </r>
  <r>
    <x v="902"/>
    <x v="11"/>
    <x v="21"/>
    <x v="1"/>
    <x v="624"/>
    <x v="689"/>
  </r>
  <r>
    <x v="903"/>
    <x v="11"/>
    <x v="22"/>
    <x v="585"/>
    <x v="625"/>
    <x v="690"/>
  </r>
  <r>
    <x v="904"/>
    <x v="11"/>
    <x v="10"/>
    <x v="586"/>
    <x v="626"/>
    <x v="691"/>
  </r>
  <r>
    <x v="905"/>
    <x v="11"/>
    <x v="23"/>
    <x v="587"/>
    <x v="627"/>
    <x v="692"/>
  </r>
  <r>
    <x v="906"/>
    <x v="11"/>
    <x v="24"/>
    <x v="588"/>
    <x v="628"/>
    <x v="693"/>
  </r>
  <r>
    <x v="907"/>
    <x v="11"/>
    <x v="25"/>
    <x v="1"/>
    <x v="5"/>
    <x v="5"/>
  </r>
  <r>
    <x v="908"/>
    <x v="11"/>
    <x v="26"/>
    <x v="1"/>
    <x v="5"/>
    <x v="5"/>
  </r>
  <r>
    <x v="909"/>
    <x v="11"/>
    <x v="27"/>
    <x v="589"/>
    <x v="629"/>
    <x v="694"/>
  </r>
  <r>
    <x v="910"/>
    <x v="11"/>
    <x v="28"/>
    <x v="590"/>
    <x v="630"/>
    <x v="695"/>
  </r>
  <r>
    <x v="911"/>
    <x v="11"/>
    <x v="10"/>
    <x v="591"/>
    <x v="631"/>
    <x v="696"/>
  </r>
  <r>
    <x v="912"/>
    <x v="11"/>
    <x v="29"/>
    <x v="592"/>
    <x v="632"/>
    <x v="697"/>
  </r>
  <r>
    <x v="913"/>
    <x v="11"/>
    <x v="30"/>
    <x v="593"/>
    <x v="633"/>
    <x v="698"/>
  </r>
  <r>
    <x v="914"/>
    <x v="11"/>
    <x v="31"/>
    <x v="594"/>
    <x v="634"/>
    <x v="699"/>
  </r>
  <r>
    <x v="915"/>
    <x v="11"/>
    <x v="32"/>
    <x v="595"/>
    <x v="5"/>
    <x v="700"/>
  </r>
  <r>
    <x v="916"/>
    <x v="11"/>
    <x v="33"/>
    <x v="596"/>
    <x v="635"/>
    <x v="701"/>
  </r>
  <r>
    <x v="917"/>
    <x v="11"/>
    <x v="34"/>
    <x v="597"/>
    <x v="636"/>
    <x v="702"/>
  </r>
  <r>
    <x v="918"/>
    <x v="11"/>
    <x v="35"/>
    <x v="1"/>
    <x v="637"/>
    <x v="703"/>
  </r>
  <r>
    <x v="919"/>
    <x v="11"/>
    <x v="36"/>
    <x v="598"/>
    <x v="638"/>
    <x v="704"/>
  </r>
  <r>
    <x v="920"/>
    <x v="11"/>
    <x v="10"/>
    <x v="599"/>
    <x v="639"/>
    <x v="705"/>
  </r>
  <r>
    <x v="921"/>
    <x v="11"/>
    <x v="37"/>
    <x v="600"/>
    <x v="640"/>
    <x v="706"/>
  </r>
  <r>
    <x v="922"/>
    <x v="11"/>
    <x v="38"/>
    <x v="1"/>
    <x v="5"/>
    <x v="5"/>
  </r>
  <r>
    <x v="923"/>
    <x v="11"/>
    <x v="39"/>
    <x v="601"/>
    <x v="641"/>
    <x v="707"/>
  </r>
  <r>
    <x v="924"/>
    <x v="11"/>
    <x v="40"/>
    <x v="602"/>
    <x v="642"/>
    <x v="708"/>
  </r>
  <r>
    <x v="925"/>
    <x v="11"/>
    <x v="41"/>
    <x v="603"/>
    <x v="643"/>
    <x v="709"/>
  </r>
  <r>
    <x v="926"/>
    <x v="11"/>
    <x v="42"/>
    <x v="604"/>
    <x v="644"/>
    <x v="710"/>
  </r>
  <r>
    <x v="927"/>
    <x v="11"/>
    <x v="10"/>
    <x v="605"/>
    <x v="645"/>
    <x v="711"/>
  </r>
  <r>
    <x v="928"/>
    <x v="11"/>
    <x v="43"/>
    <x v="606"/>
    <x v="646"/>
    <x v="712"/>
  </r>
  <r>
    <x v="929"/>
    <x v="11"/>
    <x v="44"/>
    <x v="607"/>
    <x v="5"/>
    <x v="713"/>
  </r>
  <r>
    <x v="930"/>
    <x v="11"/>
    <x v="45"/>
    <x v="608"/>
    <x v="498"/>
    <x v="714"/>
  </r>
  <r>
    <x v="931"/>
    <x v="11"/>
    <x v="46"/>
    <x v="609"/>
    <x v="585"/>
    <x v="715"/>
  </r>
  <r>
    <x v="932"/>
    <x v="11"/>
    <x v="47"/>
    <x v="610"/>
    <x v="647"/>
    <x v="716"/>
  </r>
  <r>
    <x v="933"/>
    <x v="11"/>
    <x v="48"/>
    <x v="1"/>
    <x v="5"/>
    <x v="5"/>
  </r>
  <r>
    <x v="934"/>
    <x v="11"/>
    <x v="49"/>
    <x v="611"/>
    <x v="5"/>
    <x v="717"/>
  </r>
  <r>
    <x v="935"/>
    <x v="11"/>
    <x v="50"/>
    <x v="1"/>
    <x v="648"/>
    <x v="718"/>
  </r>
  <r>
    <x v="936"/>
    <x v="11"/>
    <x v="51"/>
    <x v="612"/>
    <x v="649"/>
    <x v="719"/>
  </r>
  <r>
    <x v="937"/>
    <x v="11"/>
    <x v="52"/>
    <x v="613"/>
    <x v="5"/>
    <x v="720"/>
  </r>
  <r>
    <x v="938"/>
    <x v="11"/>
    <x v="53"/>
    <x v="614"/>
    <x v="5"/>
    <x v="721"/>
  </r>
  <r>
    <x v="939"/>
    <x v="11"/>
    <x v="54"/>
    <x v="615"/>
    <x v="650"/>
    <x v="722"/>
  </r>
  <r>
    <x v="940"/>
    <x v="11"/>
    <x v="55"/>
    <x v="1"/>
    <x v="5"/>
    <x v="5"/>
  </r>
  <r>
    <x v="941"/>
    <x v="11"/>
    <x v="56"/>
    <x v="616"/>
    <x v="651"/>
    <x v="723"/>
  </r>
  <r>
    <x v="942"/>
    <x v="11"/>
    <x v="10"/>
    <x v="617"/>
    <x v="652"/>
    <x v="724"/>
  </r>
  <r>
    <x v="943"/>
    <x v="11"/>
    <x v="57"/>
    <x v="1"/>
    <x v="653"/>
    <x v="725"/>
  </r>
  <r>
    <x v="944"/>
    <x v="11"/>
    <x v="58"/>
    <x v="1"/>
    <x v="654"/>
    <x v="726"/>
  </r>
  <r>
    <x v="945"/>
    <x v="11"/>
    <x v="59"/>
    <x v="1"/>
    <x v="655"/>
    <x v="727"/>
  </r>
  <r>
    <x v="946"/>
    <x v="11"/>
    <x v="60"/>
    <x v="1"/>
    <x v="656"/>
    <x v="728"/>
  </r>
  <r>
    <x v="947"/>
    <x v="11"/>
    <x v="61"/>
    <x v="1"/>
    <x v="657"/>
    <x v="729"/>
  </r>
  <r>
    <x v="948"/>
    <x v="11"/>
    <x v="62"/>
    <x v="1"/>
    <x v="5"/>
    <x v="5"/>
  </r>
  <r>
    <x v="949"/>
    <x v="11"/>
    <x v="63"/>
    <x v="1"/>
    <x v="658"/>
    <x v="730"/>
  </r>
  <r>
    <x v="950"/>
    <x v="11"/>
    <x v="10"/>
    <x v="1"/>
    <x v="659"/>
    <x v="731"/>
  </r>
  <r>
    <x v="951"/>
    <x v="11"/>
    <x v="64"/>
    <x v="1"/>
    <x v="5"/>
    <x v="5"/>
  </r>
  <r>
    <x v="952"/>
    <x v="11"/>
    <x v="65"/>
    <x v="1"/>
    <x v="5"/>
    <x v="5"/>
  </r>
  <r>
    <x v="953"/>
    <x v="11"/>
    <x v="66"/>
    <x v="1"/>
    <x v="5"/>
    <x v="5"/>
  </r>
  <r>
    <x v="954"/>
    <x v="11"/>
    <x v="10"/>
    <x v="1"/>
    <x v="5"/>
    <x v="5"/>
  </r>
  <r>
    <x v="955"/>
    <x v="11"/>
    <x v="67"/>
    <x v="1"/>
    <x v="5"/>
    <x v="5"/>
  </r>
  <r>
    <x v="956"/>
    <x v="11"/>
    <x v="10"/>
    <x v="1"/>
    <x v="5"/>
    <x v="5"/>
  </r>
  <r>
    <x v="957"/>
    <x v="11"/>
    <x v="68"/>
    <x v="618"/>
    <x v="660"/>
    <x v="732"/>
  </r>
  <r>
    <x v="958"/>
    <x v="11"/>
    <x v="10"/>
    <x v="619"/>
    <x v="661"/>
    <x v="733"/>
  </r>
  <r>
    <x v="959"/>
    <x v="11"/>
    <x v="69"/>
    <x v="620"/>
    <x v="662"/>
    <x v="734"/>
  </r>
  <r>
    <x v="960"/>
    <x v="12"/>
    <x v="0"/>
    <x v="621"/>
    <x v="663"/>
    <x v="735"/>
  </r>
  <r>
    <x v="961"/>
    <x v="12"/>
    <x v="1"/>
    <x v="622"/>
    <x v="664"/>
    <x v="736"/>
  </r>
  <r>
    <x v="962"/>
    <x v="12"/>
    <x v="2"/>
    <x v="1"/>
    <x v="5"/>
    <x v="5"/>
  </r>
  <r>
    <x v="963"/>
    <x v="12"/>
    <x v="3"/>
    <x v="623"/>
    <x v="5"/>
    <x v="737"/>
  </r>
  <r>
    <x v="964"/>
    <x v="12"/>
    <x v="4"/>
    <x v="624"/>
    <x v="665"/>
    <x v="738"/>
  </r>
  <r>
    <x v="965"/>
    <x v="12"/>
    <x v="5"/>
    <x v="1"/>
    <x v="5"/>
    <x v="5"/>
  </r>
  <r>
    <x v="966"/>
    <x v="12"/>
    <x v="6"/>
    <x v="625"/>
    <x v="666"/>
    <x v="739"/>
  </r>
  <r>
    <x v="967"/>
    <x v="12"/>
    <x v="7"/>
    <x v="626"/>
    <x v="667"/>
    <x v="740"/>
  </r>
  <r>
    <x v="968"/>
    <x v="12"/>
    <x v="8"/>
    <x v="627"/>
    <x v="668"/>
    <x v="741"/>
  </r>
  <r>
    <x v="969"/>
    <x v="12"/>
    <x v="9"/>
    <x v="628"/>
    <x v="669"/>
    <x v="742"/>
  </r>
  <r>
    <x v="970"/>
    <x v="12"/>
    <x v="10"/>
    <x v="629"/>
    <x v="670"/>
    <x v="743"/>
  </r>
  <r>
    <x v="971"/>
    <x v="12"/>
    <x v="11"/>
    <x v="630"/>
    <x v="671"/>
    <x v="744"/>
  </r>
  <r>
    <x v="972"/>
    <x v="12"/>
    <x v="12"/>
    <x v="631"/>
    <x v="672"/>
    <x v="745"/>
  </r>
  <r>
    <x v="973"/>
    <x v="12"/>
    <x v="13"/>
    <x v="632"/>
    <x v="673"/>
    <x v="746"/>
  </r>
  <r>
    <x v="974"/>
    <x v="12"/>
    <x v="14"/>
    <x v="633"/>
    <x v="674"/>
    <x v="747"/>
  </r>
  <r>
    <x v="975"/>
    <x v="12"/>
    <x v="15"/>
    <x v="634"/>
    <x v="675"/>
    <x v="748"/>
  </r>
  <r>
    <x v="976"/>
    <x v="12"/>
    <x v="10"/>
    <x v="635"/>
    <x v="676"/>
    <x v="749"/>
  </r>
  <r>
    <x v="977"/>
    <x v="12"/>
    <x v="16"/>
    <x v="636"/>
    <x v="677"/>
    <x v="750"/>
  </r>
  <r>
    <x v="978"/>
    <x v="12"/>
    <x v="17"/>
    <x v="637"/>
    <x v="678"/>
    <x v="751"/>
  </r>
  <r>
    <x v="979"/>
    <x v="12"/>
    <x v="18"/>
    <x v="638"/>
    <x v="679"/>
    <x v="752"/>
  </r>
  <r>
    <x v="980"/>
    <x v="12"/>
    <x v="19"/>
    <x v="639"/>
    <x v="680"/>
    <x v="753"/>
  </r>
  <r>
    <x v="981"/>
    <x v="12"/>
    <x v="20"/>
    <x v="640"/>
    <x v="681"/>
    <x v="754"/>
  </r>
  <r>
    <x v="982"/>
    <x v="12"/>
    <x v="21"/>
    <x v="641"/>
    <x v="682"/>
    <x v="755"/>
  </r>
  <r>
    <x v="983"/>
    <x v="12"/>
    <x v="22"/>
    <x v="642"/>
    <x v="683"/>
    <x v="756"/>
  </r>
  <r>
    <x v="984"/>
    <x v="12"/>
    <x v="10"/>
    <x v="643"/>
    <x v="684"/>
    <x v="757"/>
  </r>
  <r>
    <x v="985"/>
    <x v="12"/>
    <x v="23"/>
    <x v="644"/>
    <x v="685"/>
    <x v="758"/>
  </r>
  <r>
    <x v="986"/>
    <x v="12"/>
    <x v="24"/>
    <x v="645"/>
    <x v="686"/>
    <x v="759"/>
  </r>
  <r>
    <x v="987"/>
    <x v="12"/>
    <x v="25"/>
    <x v="646"/>
    <x v="687"/>
    <x v="760"/>
  </r>
  <r>
    <x v="988"/>
    <x v="12"/>
    <x v="26"/>
    <x v="647"/>
    <x v="688"/>
    <x v="761"/>
  </r>
  <r>
    <x v="989"/>
    <x v="12"/>
    <x v="27"/>
    <x v="648"/>
    <x v="689"/>
    <x v="762"/>
  </r>
  <r>
    <x v="990"/>
    <x v="12"/>
    <x v="28"/>
    <x v="649"/>
    <x v="690"/>
    <x v="763"/>
  </r>
  <r>
    <x v="991"/>
    <x v="12"/>
    <x v="10"/>
    <x v="650"/>
    <x v="691"/>
    <x v="764"/>
  </r>
  <r>
    <x v="992"/>
    <x v="12"/>
    <x v="29"/>
    <x v="651"/>
    <x v="692"/>
    <x v="765"/>
  </r>
  <r>
    <x v="993"/>
    <x v="12"/>
    <x v="30"/>
    <x v="652"/>
    <x v="693"/>
    <x v="766"/>
  </r>
  <r>
    <x v="994"/>
    <x v="12"/>
    <x v="31"/>
    <x v="653"/>
    <x v="694"/>
    <x v="767"/>
  </r>
  <r>
    <x v="995"/>
    <x v="12"/>
    <x v="32"/>
    <x v="654"/>
    <x v="695"/>
    <x v="768"/>
  </r>
  <r>
    <x v="996"/>
    <x v="12"/>
    <x v="33"/>
    <x v="655"/>
    <x v="696"/>
    <x v="769"/>
  </r>
  <r>
    <x v="997"/>
    <x v="12"/>
    <x v="34"/>
    <x v="1"/>
    <x v="697"/>
    <x v="770"/>
  </r>
  <r>
    <x v="998"/>
    <x v="12"/>
    <x v="35"/>
    <x v="656"/>
    <x v="698"/>
    <x v="771"/>
  </r>
  <r>
    <x v="999"/>
    <x v="12"/>
    <x v="36"/>
    <x v="657"/>
    <x v="699"/>
    <x v="772"/>
  </r>
  <r>
    <x v="1000"/>
    <x v="12"/>
    <x v="10"/>
    <x v="658"/>
    <x v="700"/>
    <x v="773"/>
  </r>
  <r>
    <x v="1001"/>
    <x v="12"/>
    <x v="37"/>
    <x v="659"/>
    <x v="701"/>
    <x v="774"/>
  </r>
  <r>
    <x v="1002"/>
    <x v="12"/>
    <x v="38"/>
    <x v="1"/>
    <x v="5"/>
    <x v="5"/>
  </r>
  <r>
    <x v="1003"/>
    <x v="12"/>
    <x v="39"/>
    <x v="660"/>
    <x v="702"/>
    <x v="775"/>
  </r>
  <r>
    <x v="1004"/>
    <x v="12"/>
    <x v="40"/>
    <x v="661"/>
    <x v="703"/>
    <x v="776"/>
  </r>
  <r>
    <x v="1005"/>
    <x v="12"/>
    <x v="41"/>
    <x v="662"/>
    <x v="704"/>
    <x v="777"/>
  </r>
  <r>
    <x v="1006"/>
    <x v="12"/>
    <x v="42"/>
    <x v="663"/>
    <x v="705"/>
    <x v="778"/>
  </r>
  <r>
    <x v="1007"/>
    <x v="12"/>
    <x v="10"/>
    <x v="664"/>
    <x v="706"/>
    <x v="779"/>
  </r>
  <r>
    <x v="1008"/>
    <x v="12"/>
    <x v="43"/>
    <x v="665"/>
    <x v="707"/>
    <x v="780"/>
  </r>
  <r>
    <x v="1009"/>
    <x v="12"/>
    <x v="44"/>
    <x v="666"/>
    <x v="708"/>
    <x v="781"/>
  </r>
  <r>
    <x v="1010"/>
    <x v="12"/>
    <x v="45"/>
    <x v="667"/>
    <x v="709"/>
    <x v="782"/>
  </r>
  <r>
    <x v="1011"/>
    <x v="12"/>
    <x v="46"/>
    <x v="668"/>
    <x v="710"/>
    <x v="783"/>
  </r>
  <r>
    <x v="1012"/>
    <x v="12"/>
    <x v="47"/>
    <x v="669"/>
    <x v="711"/>
    <x v="784"/>
  </r>
  <r>
    <x v="1013"/>
    <x v="12"/>
    <x v="48"/>
    <x v="1"/>
    <x v="5"/>
    <x v="5"/>
  </r>
  <r>
    <x v="1014"/>
    <x v="12"/>
    <x v="49"/>
    <x v="670"/>
    <x v="712"/>
    <x v="785"/>
  </r>
  <r>
    <x v="1015"/>
    <x v="12"/>
    <x v="50"/>
    <x v="671"/>
    <x v="713"/>
    <x v="786"/>
  </r>
  <r>
    <x v="1016"/>
    <x v="12"/>
    <x v="51"/>
    <x v="672"/>
    <x v="714"/>
    <x v="787"/>
  </r>
  <r>
    <x v="1017"/>
    <x v="12"/>
    <x v="52"/>
    <x v="673"/>
    <x v="715"/>
    <x v="788"/>
  </r>
  <r>
    <x v="1018"/>
    <x v="12"/>
    <x v="53"/>
    <x v="674"/>
    <x v="716"/>
    <x v="789"/>
  </r>
  <r>
    <x v="1019"/>
    <x v="12"/>
    <x v="54"/>
    <x v="675"/>
    <x v="717"/>
    <x v="790"/>
  </r>
  <r>
    <x v="1020"/>
    <x v="12"/>
    <x v="55"/>
    <x v="676"/>
    <x v="718"/>
    <x v="791"/>
  </r>
  <r>
    <x v="1021"/>
    <x v="12"/>
    <x v="56"/>
    <x v="677"/>
    <x v="719"/>
    <x v="792"/>
  </r>
  <r>
    <x v="1022"/>
    <x v="12"/>
    <x v="10"/>
    <x v="678"/>
    <x v="720"/>
    <x v="793"/>
  </r>
  <r>
    <x v="1023"/>
    <x v="12"/>
    <x v="57"/>
    <x v="1"/>
    <x v="721"/>
    <x v="794"/>
  </r>
  <r>
    <x v="1024"/>
    <x v="12"/>
    <x v="58"/>
    <x v="1"/>
    <x v="722"/>
    <x v="795"/>
  </r>
  <r>
    <x v="1025"/>
    <x v="12"/>
    <x v="59"/>
    <x v="1"/>
    <x v="723"/>
    <x v="796"/>
  </r>
  <r>
    <x v="1026"/>
    <x v="12"/>
    <x v="60"/>
    <x v="1"/>
    <x v="724"/>
    <x v="797"/>
  </r>
  <r>
    <x v="1027"/>
    <x v="12"/>
    <x v="61"/>
    <x v="1"/>
    <x v="725"/>
    <x v="798"/>
  </r>
  <r>
    <x v="1028"/>
    <x v="12"/>
    <x v="62"/>
    <x v="679"/>
    <x v="726"/>
    <x v="799"/>
  </r>
  <r>
    <x v="1029"/>
    <x v="12"/>
    <x v="63"/>
    <x v="679"/>
    <x v="727"/>
    <x v="800"/>
  </r>
  <r>
    <x v="1030"/>
    <x v="12"/>
    <x v="10"/>
    <x v="680"/>
    <x v="728"/>
    <x v="801"/>
  </r>
  <r>
    <x v="1031"/>
    <x v="12"/>
    <x v="64"/>
    <x v="1"/>
    <x v="5"/>
    <x v="5"/>
  </r>
  <r>
    <x v="1032"/>
    <x v="12"/>
    <x v="65"/>
    <x v="681"/>
    <x v="5"/>
    <x v="802"/>
  </r>
  <r>
    <x v="1033"/>
    <x v="12"/>
    <x v="66"/>
    <x v="681"/>
    <x v="5"/>
    <x v="802"/>
  </r>
  <r>
    <x v="1034"/>
    <x v="12"/>
    <x v="10"/>
    <x v="682"/>
    <x v="5"/>
    <x v="803"/>
  </r>
  <r>
    <x v="1035"/>
    <x v="12"/>
    <x v="67"/>
    <x v="1"/>
    <x v="5"/>
    <x v="5"/>
  </r>
  <r>
    <x v="1036"/>
    <x v="12"/>
    <x v="10"/>
    <x v="1"/>
    <x v="5"/>
    <x v="5"/>
  </r>
  <r>
    <x v="1037"/>
    <x v="12"/>
    <x v="68"/>
    <x v="683"/>
    <x v="729"/>
    <x v="804"/>
  </r>
  <r>
    <x v="1038"/>
    <x v="12"/>
    <x v="10"/>
    <x v="684"/>
    <x v="730"/>
    <x v="805"/>
  </r>
  <r>
    <x v="1039"/>
    <x v="12"/>
    <x v="69"/>
    <x v="685"/>
    <x v="731"/>
    <x v="806"/>
  </r>
  <r>
    <x v="1040"/>
    <x v="13"/>
    <x v="0"/>
    <x v="1"/>
    <x v="732"/>
    <x v="807"/>
  </r>
  <r>
    <x v="1041"/>
    <x v="13"/>
    <x v="1"/>
    <x v="1"/>
    <x v="5"/>
    <x v="5"/>
  </r>
  <r>
    <x v="1042"/>
    <x v="13"/>
    <x v="2"/>
    <x v="1"/>
    <x v="5"/>
    <x v="5"/>
  </r>
  <r>
    <x v="1043"/>
    <x v="13"/>
    <x v="3"/>
    <x v="1"/>
    <x v="5"/>
    <x v="5"/>
  </r>
  <r>
    <x v="1044"/>
    <x v="13"/>
    <x v="4"/>
    <x v="1"/>
    <x v="5"/>
    <x v="5"/>
  </r>
  <r>
    <x v="1045"/>
    <x v="13"/>
    <x v="5"/>
    <x v="1"/>
    <x v="5"/>
    <x v="5"/>
  </r>
  <r>
    <x v="1046"/>
    <x v="13"/>
    <x v="6"/>
    <x v="1"/>
    <x v="5"/>
    <x v="5"/>
  </r>
  <r>
    <x v="1047"/>
    <x v="13"/>
    <x v="7"/>
    <x v="1"/>
    <x v="5"/>
    <x v="5"/>
  </r>
  <r>
    <x v="1048"/>
    <x v="13"/>
    <x v="8"/>
    <x v="1"/>
    <x v="5"/>
    <x v="5"/>
  </r>
  <r>
    <x v="1049"/>
    <x v="13"/>
    <x v="9"/>
    <x v="1"/>
    <x v="732"/>
    <x v="807"/>
  </r>
  <r>
    <x v="1050"/>
    <x v="13"/>
    <x v="10"/>
    <x v="1"/>
    <x v="733"/>
    <x v="808"/>
  </r>
  <r>
    <x v="1051"/>
    <x v="13"/>
    <x v="11"/>
    <x v="686"/>
    <x v="734"/>
    <x v="809"/>
  </r>
  <r>
    <x v="1052"/>
    <x v="13"/>
    <x v="12"/>
    <x v="1"/>
    <x v="735"/>
    <x v="810"/>
  </r>
  <r>
    <x v="1053"/>
    <x v="13"/>
    <x v="13"/>
    <x v="1"/>
    <x v="5"/>
    <x v="5"/>
  </r>
  <r>
    <x v="1054"/>
    <x v="13"/>
    <x v="14"/>
    <x v="687"/>
    <x v="736"/>
    <x v="811"/>
  </r>
  <r>
    <x v="1055"/>
    <x v="13"/>
    <x v="15"/>
    <x v="688"/>
    <x v="737"/>
    <x v="812"/>
  </r>
  <r>
    <x v="1056"/>
    <x v="13"/>
    <x v="10"/>
    <x v="689"/>
    <x v="738"/>
    <x v="813"/>
  </r>
  <r>
    <x v="1057"/>
    <x v="13"/>
    <x v="16"/>
    <x v="690"/>
    <x v="739"/>
    <x v="814"/>
  </r>
  <r>
    <x v="1058"/>
    <x v="13"/>
    <x v="17"/>
    <x v="1"/>
    <x v="5"/>
    <x v="5"/>
  </r>
  <r>
    <x v="1059"/>
    <x v="13"/>
    <x v="18"/>
    <x v="1"/>
    <x v="5"/>
    <x v="5"/>
  </r>
  <r>
    <x v="1060"/>
    <x v="13"/>
    <x v="19"/>
    <x v="691"/>
    <x v="740"/>
    <x v="815"/>
  </r>
  <r>
    <x v="1061"/>
    <x v="13"/>
    <x v="20"/>
    <x v="1"/>
    <x v="5"/>
    <x v="5"/>
  </r>
  <r>
    <x v="1062"/>
    <x v="13"/>
    <x v="21"/>
    <x v="692"/>
    <x v="741"/>
    <x v="816"/>
  </r>
  <r>
    <x v="1063"/>
    <x v="13"/>
    <x v="22"/>
    <x v="693"/>
    <x v="742"/>
    <x v="817"/>
  </r>
  <r>
    <x v="1064"/>
    <x v="13"/>
    <x v="10"/>
    <x v="694"/>
    <x v="743"/>
    <x v="818"/>
  </r>
  <r>
    <x v="1065"/>
    <x v="13"/>
    <x v="23"/>
    <x v="1"/>
    <x v="5"/>
    <x v="5"/>
  </r>
  <r>
    <x v="1066"/>
    <x v="13"/>
    <x v="24"/>
    <x v="695"/>
    <x v="744"/>
    <x v="819"/>
  </r>
  <r>
    <x v="1067"/>
    <x v="13"/>
    <x v="25"/>
    <x v="1"/>
    <x v="5"/>
    <x v="5"/>
  </r>
  <r>
    <x v="1068"/>
    <x v="13"/>
    <x v="26"/>
    <x v="1"/>
    <x v="5"/>
    <x v="5"/>
  </r>
  <r>
    <x v="1069"/>
    <x v="13"/>
    <x v="27"/>
    <x v="696"/>
    <x v="745"/>
    <x v="820"/>
  </r>
  <r>
    <x v="1070"/>
    <x v="13"/>
    <x v="28"/>
    <x v="697"/>
    <x v="746"/>
    <x v="821"/>
  </r>
  <r>
    <x v="1071"/>
    <x v="13"/>
    <x v="10"/>
    <x v="698"/>
    <x v="747"/>
    <x v="822"/>
  </r>
  <r>
    <x v="1072"/>
    <x v="13"/>
    <x v="29"/>
    <x v="1"/>
    <x v="748"/>
    <x v="823"/>
  </r>
  <r>
    <x v="1073"/>
    <x v="13"/>
    <x v="30"/>
    <x v="1"/>
    <x v="5"/>
    <x v="5"/>
  </r>
  <r>
    <x v="1074"/>
    <x v="13"/>
    <x v="31"/>
    <x v="1"/>
    <x v="5"/>
    <x v="5"/>
  </r>
  <r>
    <x v="1075"/>
    <x v="13"/>
    <x v="32"/>
    <x v="1"/>
    <x v="5"/>
    <x v="5"/>
  </r>
  <r>
    <x v="1076"/>
    <x v="13"/>
    <x v="33"/>
    <x v="699"/>
    <x v="749"/>
    <x v="824"/>
  </r>
  <r>
    <x v="1077"/>
    <x v="13"/>
    <x v="34"/>
    <x v="1"/>
    <x v="5"/>
    <x v="5"/>
  </r>
  <r>
    <x v="1078"/>
    <x v="13"/>
    <x v="35"/>
    <x v="700"/>
    <x v="750"/>
    <x v="825"/>
  </r>
  <r>
    <x v="1079"/>
    <x v="13"/>
    <x v="36"/>
    <x v="701"/>
    <x v="751"/>
    <x v="826"/>
  </r>
  <r>
    <x v="1080"/>
    <x v="13"/>
    <x v="10"/>
    <x v="702"/>
    <x v="752"/>
    <x v="827"/>
  </r>
  <r>
    <x v="1081"/>
    <x v="13"/>
    <x v="37"/>
    <x v="703"/>
    <x v="753"/>
    <x v="828"/>
  </r>
  <r>
    <x v="1082"/>
    <x v="13"/>
    <x v="38"/>
    <x v="704"/>
    <x v="754"/>
    <x v="829"/>
  </r>
  <r>
    <x v="1083"/>
    <x v="13"/>
    <x v="39"/>
    <x v="705"/>
    <x v="755"/>
    <x v="830"/>
  </r>
  <r>
    <x v="1084"/>
    <x v="13"/>
    <x v="40"/>
    <x v="1"/>
    <x v="5"/>
    <x v="5"/>
  </r>
  <r>
    <x v="1085"/>
    <x v="13"/>
    <x v="41"/>
    <x v="706"/>
    <x v="756"/>
    <x v="831"/>
  </r>
  <r>
    <x v="1086"/>
    <x v="13"/>
    <x v="42"/>
    <x v="707"/>
    <x v="757"/>
    <x v="832"/>
  </r>
  <r>
    <x v="1087"/>
    <x v="13"/>
    <x v="10"/>
    <x v="708"/>
    <x v="758"/>
    <x v="833"/>
  </r>
  <r>
    <x v="1088"/>
    <x v="13"/>
    <x v="43"/>
    <x v="1"/>
    <x v="5"/>
    <x v="5"/>
  </r>
  <r>
    <x v="1089"/>
    <x v="13"/>
    <x v="44"/>
    <x v="1"/>
    <x v="5"/>
    <x v="5"/>
  </r>
  <r>
    <x v="1090"/>
    <x v="13"/>
    <x v="45"/>
    <x v="709"/>
    <x v="5"/>
    <x v="834"/>
  </r>
  <r>
    <x v="1091"/>
    <x v="13"/>
    <x v="46"/>
    <x v="1"/>
    <x v="5"/>
    <x v="5"/>
  </r>
  <r>
    <x v="1092"/>
    <x v="13"/>
    <x v="47"/>
    <x v="1"/>
    <x v="5"/>
    <x v="5"/>
  </r>
  <r>
    <x v="1093"/>
    <x v="13"/>
    <x v="48"/>
    <x v="1"/>
    <x v="5"/>
    <x v="5"/>
  </r>
  <r>
    <x v="1094"/>
    <x v="13"/>
    <x v="49"/>
    <x v="710"/>
    <x v="5"/>
    <x v="835"/>
  </r>
  <r>
    <x v="1095"/>
    <x v="13"/>
    <x v="50"/>
    <x v="711"/>
    <x v="5"/>
    <x v="836"/>
  </r>
  <r>
    <x v="1096"/>
    <x v="13"/>
    <x v="51"/>
    <x v="1"/>
    <x v="5"/>
    <x v="5"/>
  </r>
  <r>
    <x v="1097"/>
    <x v="13"/>
    <x v="52"/>
    <x v="1"/>
    <x v="5"/>
    <x v="5"/>
  </r>
  <r>
    <x v="1098"/>
    <x v="13"/>
    <x v="53"/>
    <x v="1"/>
    <x v="5"/>
    <x v="5"/>
  </r>
  <r>
    <x v="1099"/>
    <x v="13"/>
    <x v="54"/>
    <x v="712"/>
    <x v="759"/>
    <x v="837"/>
  </r>
  <r>
    <x v="1100"/>
    <x v="13"/>
    <x v="55"/>
    <x v="1"/>
    <x v="5"/>
    <x v="5"/>
  </r>
  <r>
    <x v="1101"/>
    <x v="13"/>
    <x v="56"/>
    <x v="713"/>
    <x v="759"/>
    <x v="838"/>
  </r>
  <r>
    <x v="1102"/>
    <x v="13"/>
    <x v="10"/>
    <x v="714"/>
    <x v="760"/>
    <x v="839"/>
  </r>
  <r>
    <x v="1103"/>
    <x v="13"/>
    <x v="57"/>
    <x v="1"/>
    <x v="5"/>
    <x v="5"/>
  </r>
  <r>
    <x v="1104"/>
    <x v="13"/>
    <x v="58"/>
    <x v="1"/>
    <x v="5"/>
    <x v="5"/>
  </r>
  <r>
    <x v="1105"/>
    <x v="13"/>
    <x v="59"/>
    <x v="1"/>
    <x v="761"/>
    <x v="840"/>
  </r>
  <r>
    <x v="1106"/>
    <x v="13"/>
    <x v="60"/>
    <x v="1"/>
    <x v="5"/>
    <x v="5"/>
  </r>
  <r>
    <x v="1107"/>
    <x v="13"/>
    <x v="61"/>
    <x v="1"/>
    <x v="5"/>
    <x v="5"/>
  </r>
  <r>
    <x v="1108"/>
    <x v="13"/>
    <x v="62"/>
    <x v="1"/>
    <x v="5"/>
    <x v="5"/>
  </r>
  <r>
    <x v="1109"/>
    <x v="13"/>
    <x v="63"/>
    <x v="1"/>
    <x v="761"/>
    <x v="840"/>
  </r>
  <r>
    <x v="1110"/>
    <x v="13"/>
    <x v="10"/>
    <x v="1"/>
    <x v="762"/>
    <x v="841"/>
  </r>
  <r>
    <x v="1111"/>
    <x v="13"/>
    <x v="64"/>
    <x v="1"/>
    <x v="5"/>
    <x v="5"/>
  </r>
  <r>
    <x v="1112"/>
    <x v="13"/>
    <x v="65"/>
    <x v="1"/>
    <x v="5"/>
    <x v="5"/>
  </r>
  <r>
    <x v="1113"/>
    <x v="13"/>
    <x v="66"/>
    <x v="1"/>
    <x v="5"/>
    <x v="5"/>
  </r>
  <r>
    <x v="1114"/>
    <x v="13"/>
    <x v="10"/>
    <x v="1"/>
    <x v="5"/>
    <x v="5"/>
  </r>
  <r>
    <x v="1115"/>
    <x v="13"/>
    <x v="67"/>
    <x v="715"/>
    <x v="5"/>
    <x v="842"/>
  </r>
  <r>
    <x v="1116"/>
    <x v="13"/>
    <x v="10"/>
    <x v="716"/>
    <x v="5"/>
    <x v="843"/>
  </r>
  <r>
    <x v="1117"/>
    <x v="13"/>
    <x v="68"/>
    <x v="717"/>
    <x v="763"/>
    <x v="844"/>
  </r>
  <r>
    <x v="1118"/>
    <x v="13"/>
    <x v="10"/>
    <x v="718"/>
    <x v="764"/>
    <x v="845"/>
  </r>
  <r>
    <x v="1119"/>
    <x v="13"/>
    <x v="69"/>
    <x v="719"/>
    <x v="765"/>
    <x v="846"/>
  </r>
  <r>
    <x v="1120"/>
    <x v="14"/>
    <x v="0"/>
    <x v="720"/>
    <x v="766"/>
    <x v="847"/>
  </r>
  <r>
    <x v="1121"/>
    <x v="14"/>
    <x v="1"/>
    <x v="1"/>
    <x v="5"/>
    <x v="5"/>
  </r>
  <r>
    <x v="1122"/>
    <x v="14"/>
    <x v="2"/>
    <x v="721"/>
    <x v="5"/>
    <x v="848"/>
  </r>
  <r>
    <x v="1123"/>
    <x v="14"/>
    <x v="3"/>
    <x v="722"/>
    <x v="5"/>
    <x v="849"/>
  </r>
  <r>
    <x v="1124"/>
    <x v="14"/>
    <x v="4"/>
    <x v="723"/>
    <x v="767"/>
    <x v="850"/>
  </r>
  <r>
    <x v="1125"/>
    <x v="14"/>
    <x v="5"/>
    <x v="724"/>
    <x v="768"/>
    <x v="851"/>
  </r>
  <r>
    <x v="1126"/>
    <x v="14"/>
    <x v="6"/>
    <x v="725"/>
    <x v="769"/>
    <x v="852"/>
  </r>
  <r>
    <x v="1127"/>
    <x v="14"/>
    <x v="7"/>
    <x v="726"/>
    <x v="770"/>
    <x v="853"/>
  </r>
  <r>
    <x v="1128"/>
    <x v="14"/>
    <x v="8"/>
    <x v="1"/>
    <x v="5"/>
    <x v="5"/>
  </r>
  <r>
    <x v="1129"/>
    <x v="14"/>
    <x v="9"/>
    <x v="727"/>
    <x v="771"/>
    <x v="854"/>
  </r>
  <r>
    <x v="1130"/>
    <x v="14"/>
    <x v="10"/>
    <x v="728"/>
    <x v="772"/>
    <x v="855"/>
  </r>
  <r>
    <x v="1131"/>
    <x v="14"/>
    <x v="11"/>
    <x v="729"/>
    <x v="5"/>
    <x v="856"/>
  </r>
  <r>
    <x v="1132"/>
    <x v="14"/>
    <x v="12"/>
    <x v="730"/>
    <x v="773"/>
    <x v="857"/>
  </r>
  <r>
    <x v="1133"/>
    <x v="14"/>
    <x v="13"/>
    <x v="1"/>
    <x v="5"/>
    <x v="5"/>
  </r>
  <r>
    <x v="1134"/>
    <x v="14"/>
    <x v="14"/>
    <x v="731"/>
    <x v="774"/>
    <x v="858"/>
  </r>
  <r>
    <x v="1135"/>
    <x v="14"/>
    <x v="15"/>
    <x v="732"/>
    <x v="775"/>
    <x v="859"/>
  </r>
  <r>
    <x v="1136"/>
    <x v="14"/>
    <x v="10"/>
    <x v="733"/>
    <x v="776"/>
    <x v="860"/>
  </r>
  <r>
    <x v="1137"/>
    <x v="14"/>
    <x v="16"/>
    <x v="1"/>
    <x v="5"/>
    <x v="5"/>
  </r>
  <r>
    <x v="1138"/>
    <x v="14"/>
    <x v="17"/>
    <x v="734"/>
    <x v="777"/>
    <x v="861"/>
  </r>
  <r>
    <x v="1139"/>
    <x v="14"/>
    <x v="18"/>
    <x v="735"/>
    <x v="778"/>
    <x v="862"/>
  </r>
  <r>
    <x v="1140"/>
    <x v="14"/>
    <x v="19"/>
    <x v="736"/>
    <x v="779"/>
    <x v="863"/>
  </r>
  <r>
    <x v="1141"/>
    <x v="14"/>
    <x v="20"/>
    <x v="1"/>
    <x v="5"/>
    <x v="5"/>
  </r>
  <r>
    <x v="1142"/>
    <x v="14"/>
    <x v="21"/>
    <x v="737"/>
    <x v="5"/>
    <x v="864"/>
  </r>
  <r>
    <x v="1143"/>
    <x v="14"/>
    <x v="22"/>
    <x v="738"/>
    <x v="780"/>
    <x v="865"/>
  </r>
  <r>
    <x v="1144"/>
    <x v="14"/>
    <x v="10"/>
    <x v="739"/>
    <x v="781"/>
    <x v="866"/>
  </r>
  <r>
    <x v="1145"/>
    <x v="14"/>
    <x v="23"/>
    <x v="740"/>
    <x v="5"/>
    <x v="867"/>
  </r>
  <r>
    <x v="1146"/>
    <x v="14"/>
    <x v="24"/>
    <x v="741"/>
    <x v="5"/>
    <x v="868"/>
  </r>
  <r>
    <x v="1147"/>
    <x v="14"/>
    <x v="25"/>
    <x v="1"/>
    <x v="5"/>
    <x v="5"/>
  </r>
  <r>
    <x v="1148"/>
    <x v="14"/>
    <x v="26"/>
    <x v="1"/>
    <x v="5"/>
    <x v="5"/>
  </r>
  <r>
    <x v="1149"/>
    <x v="14"/>
    <x v="27"/>
    <x v="742"/>
    <x v="782"/>
    <x v="869"/>
  </r>
  <r>
    <x v="1150"/>
    <x v="14"/>
    <x v="28"/>
    <x v="743"/>
    <x v="782"/>
    <x v="870"/>
  </r>
  <r>
    <x v="1151"/>
    <x v="14"/>
    <x v="10"/>
    <x v="744"/>
    <x v="783"/>
    <x v="871"/>
  </r>
  <r>
    <x v="1152"/>
    <x v="14"/>
    <x v="29"/>
    <x v="745"/>
    <x v="784"/>
    <x v="872"/>
  </r>
  <r>
    <x v="1153"/>
    <x v="14"/>
    <x v="30"/>
    <x v="1"/>
    <x v="785"/>
    <x v="873"/>
  </r>
  <r>
    <x v="1154"/>
    <x v="14"/>
    <x v="31"/>
    <x v="746"/>
    <x v="786"/>
    <x v="874"/>
  </r>
  <r>
    <x v="1155"/>
    <x v="14"/>
    <x v="32"/>
    <x v="747"/>
    <x v="787"/>
    <x v="875"/>
  </r>
  <r>
    <x v="1156"/>
    <x v="14"/>
    <x v="33"/>
    <x v="748"/>
    <x v="788"/>
    <x v="876"/>
  </r>
  <r>
    <x v="1157"/>
    <x v="14"/>
    <x v="34"/>
    <x v="749"/>
    <x v="789"/>
    <x v="877"/>
  </r>
  <r>
    <x v="1158"/>
    <x v="14"/>
    <x v="35"/>
    <x v="750"/>
    <x v="790"/>
    <x v="878"/>
  </r>
  <r>
    <x v="1159"/>
    <x v="14"/>
    <x v="36"/>
    <x v="751"/>
    <x v="791"/>
    <x v="879"/>
  </r>
  <r>
    <x v="1160"/>
    <x v="14"/>
    <x v="10"/>
    <x v="752"/>
    <x v="792"/>
    <x v="880"/>
  </r>
  <r>
    <x v="1161"/>
    <x v="14"/>
    <x v="37"/>
    <x v="753"/>
    <x v="793"/>
    <x v="881"/>
  </r>
  <r>
    <x v="1162"/>
    <x v="14"/>
    <x v="38"/>
    <x v="754"/>
    <x v="794"/>
    <x v="882"/>
  </r>
  <r>
    <x v="1163"/>
    <x v="14"/>
    <x v="39"/>
    <x v="755"/>
    <x v="5"/>
    <x v="883"/>
  </r>
  <r>
    <x v="1164"/>
    <x v="14"/>
    <x v="40"/>
    <x v="1"/>
    <x v="5"/>
    <x v="5"/>
  </r>
  <r>
    <x v="1165"/>
    <x v="14"/>
    <x v="41"/>
    <x v="756"/>
    <x v="5"/>
    <x v="884"/>
  </r>
  <r>
    <x v="1166"/>
    <x v="14"/>
    <x v="42"/>
    <x v="757"/>
    <x v="795"/>
    <x v="885"/>
  </r>
  <r>
    <x v="1167"/>
    <x v="14"/>
    <x v="10"/>
    <x v="758"/>
    <x v="796"/>
    <x v="886"/>
  </r>
  <r>
    <x v="1168"/>
    <x v="14"/>
    <x v="43"/>
    <x v="759"/>
    <x v="797"/>
    <x v="887"/>
  </r>
  <r>
    <x v="1169"/>
    <x v="14"/>
    <x v="44"/>
    <x v="760"/>
    <x v="798"/>
    <x v="888"/>
  </r>
  <r>
    <x v="1170"/>
    <x v="14"/>
    <x v="45"/>
    <x v="761"/>
    <x v="799"/>
    <x v="889"/>
  </r>
  <r>
    <x v="1171"/>
    <x v="14"/>
    <x v="46"/>
    <x v="762"/>
    <x v="800"/>
    <x v="890"/>
  </r>
  <r>
    <x v="1172"/>
    <x v="14"/>
    <x v="47"/>
    <x v="763"/>
    <x v="801"/>
    <x v="891"/>
  </r>
  <r>
    <x v="1173"/>
    <x v="14"/>
    <x v="48"/>
    <x v="1"/>
    <x v="5"/>
    <x v="5"/>
  </r>
  <r>
    <x v="1174"/>
    <x v="14"/>
    <x v="49"/>
    <x v="764"/>
    <x v="802"/>
    <x v="892"/>
  </r>
  <r>
    <x v="1175"/>
    <x v="14"/>
    <x v="50"/>
    <x v="765"/>
    <x v="5"/>
    <x v="893"/>
  </r>
  <r>
    <x v="1176"/>
    <x v="14"/>
    <x v="51"/>
    <x v="766"/>
    <x v="5"/>
    <x v="894"/>
  </r>
  <r>
    <x v="1177"/>
    <x v="14"/>
    <x v="52"/>
    <x v="767"/>
    <x v="803"/>
    <x v="895"/>
  </r>
  <r>
    <x v="1178"/>
    <x v="14"/>
    <x v="53"/>
    <x v="1"/>
    <x v="5"/>
    <x v="5"/>
  </r>
  <r>
    <x v="1179"/>
    <x v="14"/>
    <x v="54"/>
    <x v="1"/>
    <x v="5"/>
    <x v="5"/>
  </r>
  <r>
    <x v="1180"/>
    <x v="14"/>
    <x v="55"/>
    <x v="768"/>
    <x v="5"/>
    <x v="896"/>
  </r>
  <r>
    <x v="1181"/>
    <x v="14"/>
    <x v="56"/>
    <x v="769"/>
    <x v="804"/>
    <x v="897"/>
  </r>
  <r>
    <x v="1182"/>
    <x v="14"/>
    <x v="10"/>
    <x v="770"/>
    <x v="805"/>
    <x v="898"/>
  </r>
  <r>
    <x v="1183"/>
    <x v="14"/>
    <x v="57"/>
    <x v="1"/>
    <x v="806"/>
    <x v="899"/>
  </r>
  <r>
    <x v="1184"/>
    <x v="14"/>
    <x v="58"/>
    <x v="1"/>
    <x v="807"/>
    <x v="900"/>
  </r>
  <r>
    <x v="1185"/>
    <x v="14"/>
    <x v="59"/>
    <x v="1"/>
    <x v="808"/>
    <x v="901"/>
  </r>
  <r>
    <x v="1186"/>
    <x v="14"/>
    <x v="60"/>
    <x v="1"/>
    <x v="809"/>
    <x v="902"/>
  </r>
  <r>
    <x v="1187"/>
    <x v="14"/>
    <x v="61"/>
    <x v="1"/>
    <x v="810"/>
    <x v="903"/>
  </r>
  <r>
    <x v="1188"/>
    <x v="14"/>
    <x v="62"/>
    <x v="1"/>
    <x v="5"/>
    <x v="5"/>
  </r>
  <r>
    <x v="1189"/>
    <x v="14"/>
    <x v="63"/>
    <x v="1"/>
    <x v="811"/>
    <x v="904"/>
  </r>
  <r>
    <x v="1190"/>
    <x v="14"/>
    <x v="10"/>
    <x v="1"/>
    <x v="812"/>
    <x v="905"/>
  </r>
  <r>
    <x v="1191"/>
    <x v="14"/>
    <x v="64"/>
    <x v="1"/>
    <x v="813"/>
    <x v="906"/>
  </r>
  <r>
    <x v="1192"/>
    <x v="14"/>
    <x v="65"/>
    <x v="1"/>
    <x v="5"/>
    <x v="5"/>
  </r>
  <r>
    <x v="1193"/>
    <x v="14"/>
    <x v="66"/>
    <x v="1"/>
    <x v="813"/>
    <x v="906"/>
  </r>
  <r>
    <x v="1194"/>
    <x v="14"/>
    <x v="10"/>
    <x v="1"/>
    <x v="814"/>
    <x v="907"/>
  </r>
  <r>
    <x v="1195"/>
    <x v="14"/>
    <x v="67"/>
    <x v="771"/>
    <x v="815"/>
    <x v="908"/>
  </r>
  <r>
    <x v="1196"/>
    <x v="14"/>
    <x v="10"/>
    <x v="772"/>
    <x v="816"/>
    <x v="909"/>
  </r>
  <r>
    <x v="1197"/>
    <x v="14"/>
    <x v="68"/>
    <x v="773"/>
    <x v="817"/>
    <x v="910"/>
  </r>
  <r>
    <x v="1198"/>
    <x v="14"/>
    <x v="10"/>
    <x v="774"/>
    <x v="818"/>
    <x v="911"/>
  </r>
  <r>
    <x v="1199"/>
    <x v="14"/>
    <x v="69"/>
    <x v="775"/>
    <x v="819"/>
    <x v="9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6C0E5F-15AE-1E4F-95D7-F0021B2DF021}"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BT19" firstHeaderRow="1" firstDataRow="2" firstDataCol="1"/>
  <pivotFields count="6">
    <pivotField showAll="0">
      <items count="12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t="default"/>
      </items>
    </pivotField>
    <pivotField axis="axisRow" showAll="0">
      <items count="16">
        <item x="0"/>
        <item x="1"/>
        <item x="2"/>
        <item x="3"/>
        <item x="4"/>
        <item x="5"/>
        <item x="6"/>
        <item x="7"/>
        <item x="8"/>
        <item x="9"/>
        <item x="10"/>
        <item x="11"/>
        <item x="12"/>
        <item x="13"/>
        <item x="14"/>
        <item t="default"/>
      </items>
    </pivotField>
    <pivotField axis="axisCol" showAll="0">
      <items count="71">
        <item x="23"/>
        <item x="27"/>
        <item x="4"/>
        <item x="5"/>
        <item x="67"/>
        <item x="17"/>
        <item x="19"/>
        <item x="20"/>
        <item x="31"/>
        <item x="8"/>
        <item x="44"/>
        <item x="7"/>
        <item x="3"/>
        <item x="16"/>
        <item x="37"/>
        <item x="40"/>
        <item x="32"/>
        <item x="33"/>
        <item x="38"/>
        <item x="52"/>
        <item x="58"/>
        <item x="0"/>
        <item x="39"/>
        <item x="69"/>
        <item x="46"/>
        <item x="26"/>
        <item x="57"/>
        <item x="12"/>
        <item x="11"/>
        <item x="6"/>
        <item x="34"/>
        <item x="13"/>
        <item x="24"/>
        <item x="68"/>
        <item x="25"/>
        <item x="62"/>
        <item x="55"/>
        <item x="10"/>
        <item x="50"/>
        <item x="18"/>
        <item x="41"/>
        <item x="64"/>
        <item x="54"/>
        <item x="48"/>
        <item x="45"/>
        <item x="2"/>
        <item x="59"/>
        <item x="51"/>
        <item x="29"/>
        <item x="61"/>
        <item x="30"/>
        <item x="35"/>
        <item x="60"/>
        <item x="43"/>
        <item x="14"/>
        <item x="21"/>
        <item x="28"/>
        <item x="63"/>
        <item x="42"/>
        <item x="9"/>
        <item x="15"/>
        <item x="56"/>
        <item x="22"/>
        <item x="66"/>
        <item x="36"/>
        <item x="53"/>
        <item x="65"/>
        <item x="47"/>
        <item x="49"/>
        <item x="1"/>
        <item t="default"/>
      </items>
    </pivotField>
    <pivotField dataField="1" numFmtId="40" showAll="0">
      <items count="777">
        <item x="10"/>
        <item x="23"/>
        <item x="1"/>
        <item x="682"/>
        <item x="702"/>
        <item x="129"/>
        <item x="680"/>
        <item x="566"/>
        <item x="17"/>
        <item x="225"/>
        <item x="324"/>
        <item x="13"/>
        <item x="76"/>
        <item x="582"/>
        <item x="229"/>
        <item x="127"/>
        <item x="260"/>
        <item x="175"/>
        <item x="289"/>
        <item x="328"/>
        <item x="718"/>
        <item x="739"/>
        <item x="774"/>
        <item x="213"/>
        <item x="57"/>
        <item x="619"/>
        <item x="444"/>
        <item x="170"/>
        <item x="389"/>
        <item x="684"/>
        <item x="268"/>
        <item x="733"/>
        <item x="499"/>
        <item x="211"/>
        <item x="446"/>
        <item x="501"/>
        <item x="266"/>
        <item x="568"/>
        <item x="511"/>
        <item x="326"/>
        <item x="115"/>
        <item x="72"/>
        <item x="283"/>
        <item x="409"/>
        <item x="55"/>
        <item x="53"/>
        <item x="772"/>
        <item x="509"/>
        <item x="404"/>
        <item x="530"/>
        <item x="113"/>
        <item x="643"/>
        <item x="348"/>
        <item x="84"/>
        <item x="586"/>
        <item x="387"/>
        <item x="139"/>
        <item x="479"/>
        <item x="689"/>
        <item x="264"/>
        <item x="698"/>
        <item x="344"/>
        <item x="664"/>
        <item x="467"/>
        <item x="370"/>
        <item x="462"/>
        <item x="134"/>
        <item x="744"/>
        <item x="242"/>
        <item x="234"/>
        <item x="524"/>
        <item x="552"/>
        <item x="694"/>
        <item x="546"/>
        <item x="21"/>
        <item x="354"/>
        <item x="181"/>
        <item x="564"/>
        <item x="97"/>
        <item x="121"/>
        <item x="415"/>
        <item x="635"/>
        <item x="429"/>
        <item x="82"/>
        <item x="295"/>
        <item x="714"/>
        <item x="758"/>
        <item x="605"/>
        <item x="30"/>
        <item x="322"/>
        <item x="248"/>
        <item x="770"/>
        <item x="485"/>
        <item x="152"/>
        <item x="442"/>
        <item x="497"/>
        <item x="678"/>
        <item x="196"/>
        <item x="363"/>
        <item x="650"/>
        <item x="473"/>
        <item x="219"/>
        <item x="617"/>
        <item x="111"/>
        <item x="309"/>
        <item x="91"/>
        <item x="303"/>
        <item x="591"/>
        <item x="537"/>
        <item x="385"/>
        <item x="259"/>
        <item x="658"/>
        <item x="423"/>
        <item x="209"/>
        <item x="190"/>
        <item x="599"/>
        <item x="36"/>
        <item x="49"/>
        <item x="752"/>
        <item x="145"/>
        <item x="716"/>
        <item x="124"/>
        <item x="9"/>
        <item x="577"/>
        <item x="629"/>
        <item x="164"/>
        <item x="457"/>
        <item x="278"/>
        <item x="728"/>
        <item x="399"/>
        <item x="339"/>
        <item x="68"/>
        <item x="519"/>
        <item x="708"/>
        <item x="223"/>
        <item x="123"/>
        <item x="507"/>
        <item x="165"/>
        <item x="257"/>
        <item x="262"/>
        <item x="150"/>
        <item x="216"/>
        <item x="690"/>
        <item x="573"/>
        <item x="699"/>
        <item x="118"/>
        <item x="494"/>
        <item x="108"/>
        <item x="15"/>
        <item x="120"/>
        <item x="236"/>
        <item x="63"/>
        <item x="611"/>
        <item x="147"/>
        <item x="128"/>
        <item x="45"/>
        <item x="510"/>
        <item x="491"/>
        <item x="417"/>
        <item x="593"/>
        <item x="700"/>
        <item x="66"/>
        <item x="701"/>
        <item x="367"/>
        <item x="508"/>
        <item x="162"/>
        <item x="709"/>
        <item x="463"/>
        <item x="60"/>
        <item x="155"/>
        <item x="7"/>
        <item x="104"/>
        <item x="613"/>
        <item x="614"/>
        <item x="43"/>
        <item x="74"/>
        <item x="356"/>
        <item x="14"/>
        <item x="220"/>
        <item x="16"/>
        <item x="575"/>
        <item x="579"/>
        <item x="735"/>
        <item x="492"/>
        <item x="227"/>
        <item x="107"/>
        <item x="351"/>
        <item x="416"/>
        <item x="3"/>
        <item x="334"/>
        <item x="61"/>
        <item x="767"/>
        <item x="224"/>
        <item x="580"/>
        <item x="156"/>
        <item x="742"/>
        <item x="376"/>
        <item x="22"/>
        <item x="475"/>
        <item x="578"/>
        <item x="5"/>
        <item x="721"/>
        <item x="167"/>
        <item x="401"/>
        <item x="320"/>
        <item x="641"/>
        <item x="652"/>
        <item x="474"/>
        <item x="602"/>
        <item x="130"/>
        <item x="83"/>
        <item x="279"/>
        <item x="380"/>
        <item x="79"/>
        <item x="734"/>
        <item x="300"/>
        <item x="98"/>
        <item x="681"/>
        <item x="106"/>
        <item x="451"/>
        <item x="24"/>
        <item x="292"/>
        <item x="768"/>
        <item x="504"/>
        <item x="70"/>
        <item x="737"/>
        <item x="759"/>
        <item x="318"/>
        <item x="235"/>
        <item x="46"/>
        <item x="12"/>
        <item x="489"/>
        <item x="533"/>
        <item x="101"/>
        <item x="178"/>
        <item x="632"/>
        <item x="287"/>
        <item x="622"/>
        <item x="11"/>
        <item x="381"/>
        <item x="487"/>
        <item x="183"/>
        <item x="47"/>
        <item x="729"/>
        <item x="205"/>
        <item x="438"/>
        <item x="549"/>
        <item x="2"/>
        <item x="252"/>
        <item x="615"/>
        <item x="764"/>
        <item x="468"/>
        <item x="439"/>
        <item x="440"/>
        <item x="712"/>
        <item x="710"/>
        <item x="80"/>
        <item x="103"/>
        <item x="480"/>
        <item x="172"/>
        <item x="105"/>
        <item x="661"/>
        <item x="85"/>
        <item x="745"/>
        <item x="323"/>
        <item x="280"/>
        <item x="581"/>
        <item x="37"/>
        <item x="436"/>
        <item x="724"/>
        <item x="317"/>
        <item x="86"/>
        <item x="528"/>
        <item x="137"/>
        <item x="731"/>
        <item x="286"/>
        <item x="594"/>
        <item x="73"/>
        <item x="125"/>
        <item x="126"/>
        <item x="736"/>
        <item x="206"/>
        <item x="273"/>
        <item x="730"/>
        <item x="51"/>
        <item x="762"/>
        <item x="486"/>
        <item x="606"/>
        <item x="226"/>
        <item x="679"/>
        <item x="452"/>
        <item x="75"/>
        <item x="249"/>
        <item x="40"/>
        <item x="746"/>
        <item x="285"/>
        <item x="240"/>
        <item x="558"/>
        <item x="583"/>
        <item x="109"/>
        <item x="136"/>
        <item x="609"/>
        <item x="459"/>
        <item x="355"/>
        <item x="25"/>
        <item x="495"/>
        <item x="28"/>
        <item x="765"/>
        <item x="237"/>
        <item x="618"/>
        <item x="498"/>
        <item x="228"/>
        <item x="50"/>
        <item x="56"/>
        <item x="500"/>
        <item x="420"/>
        <item x="365"/>
        <item x="453"/>
        <item x="293"/>
        <item x="187"/>
        <item x="595"/>
        <item x="477"/>
        <item x="476"/>
        <item x="179"/>
        <item x="135"/>
        <item x="405"/>
        <item x="132"/>
        <item x="565"/>
        <item x="251"/>
        <item x="371"/>
        <item x="505"/>
        <item x="284"/>
        <item x="449"/>
        <item x="345"/>
        <item x="465"/>
        <item x="493"/>
        <item x="392"/>
        <item x="171"/>
        <item x="246"/>
        <item x="166"/>
        <item x="687"/>
        <item x="747"/>
        <item x="638"/>
        <item x="695"/>
        <item x="238"/>
        <item x="310"/>
        <item x="607"/>
        <item x="65"/>
        <item x="460"/>
        <item x="267"/>
        <item x="69"/>
        <item x="750"/>
        <item x="435"/>
        <item x="360"/>
        <item x="584"/>
        <item x="407"/>
        <item x="430"/>
        <item x="93"/>
        <item x="188"/>
        <item x="503"/>
        <item x="352"/>
        <item x="433"/>
        <item x="589"/>
        <item x="54"/>
        <item x="221"/>
        <item x="738"/>
        <item x="773"/>
        <item x="717"/>
        <item x="301"/>
        <item x="38"/>
        <item x="52"/>
        <item x="173"/>
        <item x="265"/>
        <item x="413"/>
        <item x="99"/>
        <item x="754"/>
        <item x="412"/>
        <item x="114"/>
        <item x="483"/>
        <item x="406"/>
        <item x="382"/>
        <item x="358"/>
        <item x="185"/>
        <item x="39"/>
        <item x="592"/>
        <item x="331"/>
        <item x="100"/>
        <item x="357"/>
        <item x="732"/>
        <item x="71"/>
        <item x="627"/>
        <item x="298"/>
        <item x="26"/>
        <item x="149"/>
        <item x="364"/>
        <item x="296"/>
        <item x="148"/>
        <item x="402"/>
        <item x="676"/>
        <item x="555"/>
        <item x="88"/>
        <item x="335"/>
        <item x="458"/>
        <item x="562"/>
        <item x="374"/>
        <item x="378"/>
        <item x="89"/>
        <item x="200"/>
        <item x="232"/>
        <item x="361"/>
        <item x="182"/>
        <item x="383"/>
        <item x="95"/>
        <item x="608"/>
        <item x="64"/>
        <item x="372"/>
        <item x="585"/>
        <item x="692"/>
        <item x="94"/>
        <item x="418"/>
        <item x="464"/>
        <item x="204"/>
        <item x="600"/>
        <item x="141"/>
        <item x="722"/>
        <item x="4"/>
        <item x="197"/>
        <item x="366"/>
        <item x="749"/>
        <item x="541"/>
        <item x="400"/>
        <item x="138"/>
        <item x="34"/>
        <item x="612"/>
        <item x="112"/>
        <item x="443"/>
        <item x="478"/>
        <item x="314"/>
        <item x="760"/>
        <item x="32"/>
        <item x="388"/>
        <item x="603"/>
        <item x="481"/>
        <item x="244"/>
        <item x="340"/>
        <item x="250"/>
        <item x="766"/>
        <item x="168"/>
        <item x="19"/>
        <item x="184"/>
        <item x="526"/>
        <item x="469"/>
        <item x="445"/>
        <item x="421"/>
        <item x="119"/>
        <item x="231"/>
        <item x="771"/>
        <item x="62"/>
        <item x="288"/>
        <item x="276"/>
        <item x="506"/>
        <item x="256"/>
        <item x="254"/>
        <item x="654"/>
        <item x="425"/>
        <item x="610"/>
        <item x="379"/>
        <item x="315"/>
        <item x="512"/>
        <item x="556"/>
        <item x="488"/>
        <item x="674"/>
        <item x="588"/>
        <item x="636"/>
        <item x="470"/>
        <item x="597"/>
        <item x="131"/>
        <item x="490"/>
        <item x="342"/>
        <item x="571"/>
        <item x="174"/>
        <item x="601"/>
        <item x="539"/>
        <item x="207"/>
        <item x="245"/>
        <item x="725"/>
        <item x="327"/>
        <item x="42"/>
        <item x="756"/>
        <item x="646"/>
        <item x="305"/>
        <item x="668"/>
        <item x="255"/>
        <item x="466"/>
        <item x="319"/>
        <item x="230"/>
        <item x="159"/>
        <item x="431"/>
        <item x="217"/>
        <item x="341"/>
        <item x="41"/>
        <item x="92"/>
        <item x="143"/>
        <item x="218"/>
        <item x="373"/>
        <item x="471"/>
        <item x="527"/>
        <item x="665"/>
        <item x="553"/>
        <item x="740"/>
        <item x="212"/>
        <item x="6"/>
        <item x="297"/>
        <item x="574"/>
        <item x="538"/>
        <item x="482"/>
        <item x="461"/>
        <item x="18"/>
        <item x="274"/>
        <item x="408"/>
        <item x="169"/>
        <item x="572"/>
        <item x="761"/>
        <item x="686"/>
        <item x="33"/>
        <item x="160"/>
        <item x="395"/>
        <item x="44"/>
        <item x="133"/>
        <item x="261"/>
        <item x="263"/>
        <item x="210"/>
        <item x="543"/>
        <item x="403"/>
        <item x="696"/>
        <item x="77"/>
        <item x="239"/>
        <item x="561"/>
        <item x="535"/>
        <item x="540"/>
        <item x="673"/>
        <item x="316"/>
        <item x="427"/>
        <item x="140"/>
        <item x="253"/>
        <item x="202"/>
        <item x="78"/>
        <item x="281"/>
        <item x="27"/>
        <item x="311"/>
        <item x="741"/>
        <item x="325"/>
        <item x="706"/>
        <item x="723"/>
        <item x="763"/>
        <item x="755"/>
        <item x="346"/>
        <item x="688"/>
        <item x="651"/>
        <item x="411"/>
        <item x="753"/>
        <item x="726"/>
        <item x="697"/>
        <item x="437"/>
        <item x="282"/>
        <item x="158"/>
        <item x="142"/>
        <item x="368"/>
        <item x="653"/>
        <item x="333"/>
        <item x="146"/>
        <item x="426"/>
        <item x="243"/>
        <item x="347"/>
        <item x="396"/>
        <item x="450"/>
        <item x="312"/>
        <item x="191"/>
        <item x="455"/>
        <item x="20"/>
        <item x="516"/>
        <item x="31"/>
        <item x="434"/>
        <item x="454"/>
        <item x="386"/>
        <item x="432"/>
        <item x="587"/>
        <item x="559"/>
        <item x="424"/>
        <item x="198"/>
        <item x="241"/>
        <item x="394"/>
        <item x="637"/>
        <item x="596"/>
        <item x="377"/>
        <item x="201"/>
        <item x="233"/>
        <item x="604"/>
        <item x="349"/>
        <item x="194"/>
        <item x="484"/>
        <item x="29"/>
        <item x="102"/>
        <item x="659"/>
        <item x="199"/>
        <item x="743"/>
        <item x="192"/>
        <item x="313"/>
        <item x="647"/>
        <item x="343"/>
        <item x="96"/>
        <item x="691"/>
        <item x="375"/>
        <item x="496"/>
        <item x="271"/>
        <item x="151"/>
        <item x="350"/>
        <item x="624"/>
        <item x="472"/>
        <item x="272"/>
        <item x="640"/>
        <item x="81"/>
        <item x="87"/>
        <item x="520"/>
        <item x="675"/>
        <item x="304"/>
        <item x="616"/>
        <item x="369"/>
        <item x="547"/>
        <item x="291"/>
        <item x="693"/>
        <item x="550"/>
        <item x="307"/>
        <item x="590"/>
        <item x="515"/>
        <item x="656"/>
        <item x="554"/>
        <item x="410"/>
        <item x="639"/>
        <item x="525"/>
        <item x="336"/>
        <item x="672"/>
        <item x="544"/>
        <item x="567"/>
        <item x="247"/>
        <item x="275"/>
        <item x="177"/>
        <item x="560"/>
        <item x="397"/>
        <item x="598"/>
        <item x="711"/>
        <item x="448"/>
        <item x="332"/>
        <item x="110"/>
        <item x="393"/>
        <item x="757"/>
        <item x="713"/>
        <item x="90"/>
        <item x="703"/>
        <item x="35"/>
        <item x="144"/>
        <item x="666"/>
        <item x="48"/>
        <item x="176"/>
        <item x="683"/>
        <item x="769"/>
        <item x="258"/>
        <item x="353"/>
        <item x="290"/>
        <item x="529"/>
        <item x="203"/>
        <item x="414"/>
        <item x="648"/>
        <item x="522"/>
        <item x="306"/>
        <item x="428"/>
        <item x="625"/>
        <item x="337"/>
        <item x="662"/>
        <item x="704"/>
        <item x="570"/>
        <item x="157"/>
        <item x="359"/>
        <item x="161"/>
        <item x="748"/>
        <item x="670"/>
        <item x="671"/>
        <item x="193"/>
        <item x="0"/>
        <item x="531"/>
        <item x="441"/>
        <item x="751"/>
        <item x="557"/>
        <item x="419"/>
        <item x="362"/>
        <item x="180"/>
        <item x="660"/>
        <item x="532"/>
        <item x="294"/>
        <item x="631"/>
        <item x="521"/>
        <item x="576"/>
        <item x="8"/>
        <item x="642"/>
        <item x="715"/>
        <item x="384"/>
        <item x="321"/>
        <item x="422"/>
        <item x="456"/>
        <item x="542"/>
        <item x="669"/>
        <item x="299"/>
        <item x="633"/>
        <item x="705"/>
        <item x="117"/>
        <item x="548"/>
        <item x="308"/>
        <item x="122"/>
        <item x="302"/>
        <item x="195"/>
        <item x="667"/>
        <item x="59"/>
        <item x="186"/>
        <item x="67"/>
        <item x="215"/>
        <item x="720"/>
        <item x="208"/>
        <item x="645"/>
        <item x="663"/>
        <item x="517"/>
        <item x="189"/>
        <item x="523"/>
        <item x="330"/>
        <item x="630"/>
        <item x="514"/>
        <item x="222"/>
        <item x="551"/>
        <item x="545"/>
        <item x="391"/>
        <item x="534"/>
        <item x="502"/>
        <item x="727"/>
        <item x="563"/>
        <item x="153"/>
        <item x="620"/>
        <item x="58"/>
        <item x="707"/>
        <item x="626"/>
        <item x="644"/>
        <item x="116"/>
        <item x="154"/>
        <item x="398"/>
        <item x="338"/>
        <item x="269"/>
        <item x="623"/>
        <item x="270"/>
        <item x="634"/>
        <item x="536"/>
        <item x="775"/>
        <item x="719"/>
        <item x="277"/>
        <item x="163"/>
        <item x="677"/>
        <item x="649"/>
        <item x="655"/>
        <item x="657"/>
        <item x="447"/>
        <item x="390"/>
        <item x="329"/>
        <item x="513"/>
        <item x="214"/>
        <item x="621"/>
        <item x="518"/>
        <item x="628"/>
        <item x="569"/>
        <item x="685"/>
        <item t="default"/>
      </items>
    </pivotField>
    <pivotField numFmtId="40" showAll="0"/>
    <pivotField numFmtId="40" showAll="0">
      <items count="914">
        <item x="378"/>
        <item x="5"/>
        <item x="808"/>
        <item x="803"/>
        <item x="907"/>
        <item x="670"/>
        <item x="466"/>
        <item x="841"/>
        <item x="535"/>
        <item x="393"/>
        <item x="260"/>
        <item x="827"/>
        <item x="845"/>
        <item x="262"/>
        <item x="470"/>
        <item x="539"/>
        <item x="911"/>
        <item x="264"/>
        <item x="537"/>
        <item x="397"/>
        <item x="326"/>
        <item x="805"/>
        <item x="132"/>
        <item x="605"/>
        <item x="672"/>
        <item x="317"/>
        <item x="733"/>
        <item x="63"/>
        <item x="395"/>
        <item x="593"/>
        <item x="148"/>
        <item x="573"/>
        <item x="281"/>
        <item x="595"/>
        <item x="603"/>
        <item x="79"/>
        <item x="15"/>
        <item x="909"/>
        <item x="130"/>
        <item x="324"/>
        <item x="61"/>
        <item x="468"/>
        <item x="193"/>
        <item x="779"/>
        <item x="19"/>
        <item x="217"/>
        <item x="579"/>
        <item x="860"/>
        <item x="668"/>
        <item x="485"/>
        <item x="646"/>
        <item x="160"/>
        <item x="85"/>
        <item x="871"/>
        <item x="686"/>
        <item x="813"/>
        <item x="155"/>
        <item x="442"/>
        <item x="286"/>
        <item x="822"/>
        <item x="322"/>
        <item x="839"/>
        <item x="223"/>
        <item x="341"/>
        <item x="211"/>
        <item x="555"/>
        <item x="59"/>
        <item x="391"/>
        <item x="91"/>
        <item x="426"/>
        <item x="866"/>
        <item x="291"/>
        <item x="464"/>
        <item x="347"/>
        <item x="24"/>
        <item x="413"/>
        <item x="107"/>
        <item x="353"/>
        <item x="801"/>
        <item x="497"/>
        <item x="491"/>
        <item x="238"/>
        <item x="640"/>
        <item x="731"/>
        <item x="660"/>
        <item x="886"/>
        <item x="757"/>
        <item x="526"/>
        <item x="843"/>
        <item x="764"/>
        <item x="512"/>
        <item x="711"/>
        <item x="128"/>
        <item x="419"/>
        <item x="696"/>
        <item x="591"/>
        <item x="305"/>
        <item x="624"/>
        <item x="691"/>
        <item x="368"/>
        <item x="898"/>
        <item x="618"/>
        <item x="905"/>
        <item x="316"/>
        <item x="560"/>
        <item x="793"/>
        <item x="258"/>
        <item x="187"/>
        <item x="383"/>
        <item x="251"/>
        <item x="533"/>
        <item x="39"/>
        <item x="176"/>
        <item x="457"/>
        <item x="52"/>
        <item x="724"/>
        <item x="121"/>
        <item x="773"/>
        <item x="299"/>
        <item x="705"/>
        <item x="749"/>
        <item x="743"/>
        <item x="613"/>
        <item x="205"/>
        <item x="362"/>
        <item x="506"/>
        <item x="33"/>
        <item x="681"/>
        <item x="100"/>
        <item x="435"/>
        <item x="408"/>
        <item x="550"/>
        <item x="480"/>
        <item x="855"/>
        <item x="833"/>
        <item x="75"/>
        <item x="169"/>
        <item x="880"/>
        <item x="10"/>
        <item x="336"/>
        <item x="232"/>
        <item x="143"/>
        <item x="631"/>
        <item x="276"/>
        <item x="566"/>
        <item x="818"/>
        <item x="423"/>
        <item x="601"/>
        <item x="206"/>
        <item x="314"/>
        <item x="271"/>
        <item x="178"/>
        <item x="215"/>
        <item x="703"/>
        <item x="11"/>
        <item x="588"/>
        <item x="135"/>
        <item x="118"/>
        <item x="181"/>
        <item x="189"/>
        <item x="70"/>
        <item x="278"/>
        <item x="717"/>
        <item x="104"/>
        <item x="179"/>
        <item x="523"/>
        <item x="190"/>
        <item x="666"/>
        <item x="807"/>
        <item x="604"/>
        <item x="658"/>
        <item x="48"/>
        <item x="1"/>
        <item x="906"/>
        <item x="68"/>
        <item x="602"/>
        <item x="184"/>
        <item x="203"/>
        <item x="834"/>
        <item x="439"/>
        <item x="381"/>
        <item x="655"/>
        <item x="145"/>
        <item x="66"/>
        <item x="140"/>
        <item x="196"/>
        <item x="8"/>
        <item x="720"/>
        <item x="136"/>
        <item x="825"/>
        <item x="721"/>
        <item x="46"/>
        <item x="149"/>
        <item x="185"/>
        <item x="273"/>
        <item x="22"/>
        <item x="726"/>
        <item x="153"/>
        <item x="567"/>
        <item x="689"/>
        <item x="586"/>
        <item x="57"/>
        <item x="267"/>
        <item x="403"/>
        <item x="67"/>
        <item x="3"/>
        <item x="677"/>
        <item x="422"/>
        <item x="824"/>
        <item x="197"/>
        <item x="448"/>
        <item x="284"/>
        <item x="569"/>
        <item x="279"/>
        <item x="460"/>
        <item x="848"/>
        <item x="117"/>
        <item x="568"/>
        <item x="417"/>
        <item x="727"/>
        <item x="156"/>
        <item x="152"/>
        <item x="585"/>
        <item x="708"/>
        <item x="6"/>
        <item x="108"/>
        <item x="802"/>
        <item x="869"/>
        <item x="544"/>
        <item x="895"/>
        <item x="27"/>
        <item x="896"/>
        <item x="864"/>
        <item x="452"/>
        <item x="487"/>
        <item x="49"/>
        <item x="151"/>
        <item x="389"/>
        <item x="220"/>
        <item x="810"/>
        <item x="465"/>
        <item x="453"/>
        <item x="77"/>
        <item x="627"/>
        <item x="350"/>
        <item x="684"/>
        <item x="50"/>
        <item x="856"/>
        <item x="521"/>
        <item x="643"/>
        <item x="309"/>
        <item x="17"/>
        <item x="561"/>
        <item x="522"/>
        <item x="12"/>
        <item x="679"/>
        <item x="583"/>
        <item x="88"/>
        <item x="835"/>
        <item x="113"/>
        <item x="840"/>
        <item x="89"/>
        <item x="2"/>
        <item x="698"/>
        <item x="26"/>
        <item x="683"/>
        <item x="524"/>
        <item x="40"/>
        <item x="173"/>
        <item x="851"/>
        <item x="116"/>
        <item x="94"/>
        <item x="331"/>
        <item x="25"/>
        <item x="574"/>
        <item x="862"/>
        <item x="580"/>
        <item x="144"/>
        <item x="146"/>
        <item x="293"/>
        <item x="545"/>
        <item x="248"/>
        <item x="722"/>
        <item x="139"/>
        <item x="534"/>
        <item x="887"/>
        <item x="306"/>
        <item x="858"/>
        <item x="111"/>
        <item x="712"/>
        <item x="500"/>
        <item x="119"/>
        <item x="874"/>
        <item x="581"/>
        <item x="893"/>
        <item x="138"/>
        <item x="28"/>
        <item x="294"/>
        <item x="80"/>
        <item x="213"/>
        <item x="715"/>
        <item x="125"/>
        <item x="799"/>
        <item x="297"/>
        <item x="247"/>
        <item x="699"/>
        <item x="164"/>
        <item x="126"/>
        <item x="13"/>
        <item x="776"/>
        <item x="380"/>
        <item x="546"/>
        <item x="53"/>
        <item x="890"/>
        <item x="700"/>
        <item x="62"/>
        <item x="158"/>
        <item x="823"/>
        <item x="669"/>
        <item x="392"/>
        <item x="221"/>
        <item x="571"/>
        <item x="542"/>
        <item x="141"/>
        <item x="587"/>
        <item x="43"/>
        <item x="622"/>
        <item x="56"/>
        <item x="303"/>
        <item x="732"/>
        <item x="598"/>
        <item x="473"/>
        <item x="811"/>
        <item x="92"/>
        <item x="377"/>
        <item x="875"/>
        <item x="369"/>
        <item x="459"/>
        <item x="713"/>
        <item x="162"/>
        <item x="826"/>
        <item x="191"/>
        <item x="161"/>
        <item x="295"/>
        <item x="518"/>
        <item x="892"/>
        <item x="166"/>
        <item x="188"/>
        <item x="513"/>
        <item x="54"/>
        <item x="14"/>
        <item x="230"/>
        <item x="344"/>
        <item x="147"/>
        <item x="516"/>
        <item x="167"/>
        <item x="903"/>
        <item x="269"/>
        <item x="115"/>
        <item x="325"/>
        <item x="694"/>
        <item x="83"/>
        <item x="259"/>
        <item x="308"/>
        <item x="570"/>
        <item x="227"/>
        <item x="131"/>
        <item x="687"/>
        <item x="741"/>
        <item x="597"/>
        <item x="182"/>
        <item x="180"/>
        <item x="910"/>
        <item x="95"/>
        <item x="357"/>
        <item x="41"/>
        <item x="319"/>
        <item x="577"/>
        <item x="878"/>
        <item x="429"/>
        <item x="414"/>
        <item x="277"/>
        <item x="76"/>
        <item x="436"/>
        <item x="872"/>
        <item x="499"/>
        <item x="254"/>
        <item x="242"/>
        <item x="60"/>
        <item x="454"/>
        <item x="81"/>
        <item x="714"/>
        <item x="163"/>
        <item x="599"/>
        <item x="82"/>
        <item x="443"/>
        <item x="280"/>
        <item x="42"/>
        <item x="455"/>
        <item x="98"/>
        <item x="404"/>
        <item x="849"/>
        <item x="791"/>
        <item x="706"/>
        <item x="844"/>
        <item x="55"/>
        <item x="93"/>
        <item x="105"/>
        <item x="103"/>
        <item x="4"/>
        <item x="239"/>
        <item x="78"/>
        <item x="171"/>
        <item x="246"/>
        <item x="37"/>
        <item x="719"/>
        <item x="292"/>
        <item x="489"/>
        <item x="374"/>
        <item x="16"/>
        <item x="861"/>
        <item x="430"/>
        <item x="461"/>
        <item x="73"/>
        <item x="575"/>
        <item x="283"/>
        <item x="894"/>
        <item x="635"/>
        <item x="562"/>
        <item x="192"/>
        <item x="386"/>
        <item x="551"/>
        <item x="709"/>
        <item x="498"/>
        <item x="35"/>
        <item x="320"/>
        <item x="71"/>
        <item x="212"/>
        <item x="274"/>
        <item x="427"/>
        <item x="469"/>
        <item x="21"/>
        <item x="446"/>
        <item x="137"/>
        <item x="538"/>
        <item x="18"/>
        <item x="768"/>
        <item x="837"/>
        <item x="697"/>
        <item x="157"/>
        <item x="693"/>
        <item x="255"/>
        <item x="902"/>
        <item x="536"/>
        <item x="725"/>
        <item x="519"/>
        <item x="592"/>
        <item x="729"/>
        <item x="675"/>
        <item x="209"/>
        <item x="69"/>
        <item x="388"/>
        <item x="437"/>
        <item x="72"/>
        <item x="884"/>
        <item x="345"/>
        <item x="45"/>
        <item x="307"/>
        <item x="301"/>
        <item x="736"/>
        <item x="572"/>
        <item x="379"/>
        <item x="633"/>
        <item x="313"/>
        <item x="129"/>
        <item x="819"/>
        <item x="901"/>
        <item x="351"/>
        <item x="594"/>
        <item x="504"/>
        <item x="438"/>
        <item x="200"/>
        <item x="323"/>
        <item x="174"/>
        <item x="311"/>
        <item x="584"/>
        <item x="755"/>
        <item x="355"/>
        <item x="852"/>
        <item x="682"/>
        <item x="288"/>
        <item x="462"/>
        <item x="728"/>
        <item x="249"/>
        <item x="486"/>
        <item x="387"/>
        <item x="101"/>
        <item x="867"/>
        <item x="226"/>
        <item x="334"/>
        <item x="514"/>
        <item x="31"/>
        <item x="7"/>
        <item x="576"/>
        <item x="114"/>
        <item x="20"/>
        <item x="676"/>
        <item x="716"/>
        <item x="287"/>
        <item x="337"/>
        <item x="201"/>
        <item x="44"/>
        <item x="312"/>
        <item x="411"/>
        <item x="582"/>
        <item x="396"/>
        <item x="789"/>
        <item x="36"/>
        <item x="678"/>
        <item x="908"/>
        <item x="483"/>
        <item x="433"/>
        <item x="482"/>
        <item x="47"/>
        <item x="159"/>
        <item x="760"/>
        <item x="289"/>
        <item x="150"/>
        <item x="318"/>
        <item x="102"/>
        <item x="261"/>
        <item x="553"/>
        <item x="370"/>
        <item x="451"/>
        <item x="508"/>
        <item x="647"/>
        <item x="481"/>
        <item x="685"/>
        <item x="356"/>
        <item x="634"/>
        <item x="332"/>
        <item x="788"/>
        <item x="783"/>
        <item x="244"/>
        <item x="263"/>
        <item x="558"/>
        <item x="87"/>
        <item x="282"/>
        <item x="600"/>
        <item x="868"/>
        <item x="746"/>
        <item x="394"/>
        <item x="170"/>
        <item x="606"/>
        <item x="883"/>
        <item x="702"/>
        <item x="86"/>
        <item x="510"/>
        <item x="154"/>
        <item x="123"/>
        <item x="450"/>
        <item x="650"/>
        <item x="493"/>
        <item x="122"/>
        <item x="494"/>
        <item x="629"/>
        <item x="881"/>
        <item x="520"/>
        <item x="664"/>
        <item x="476"/>
        <item x="58"/>
        <item x="529"/>
        <item x="531"/>
        <item x="853"/>
        <item x="556"/>
        <item x="656"/>
        <item x="177"/>
        <item x="360"/>
        <item x="415"/>
        <item x="375"/>
        <item x="339"/>
        <item x="495"/>
        <item x="124"/>
        <item x="662"/>
        <item x="477"/>
        <item x="530"/>
        <item x="752"/>
        <item x="110"/>
        <item x="888"/>
        <item x="233"/>
        <item x="84"/>
        <item x="424"/>
        <item x="272"/>
        <item x="857"/>
        <item x="707"/>
        <item x="444"/>
        <item x="300"/>
        <item x="889"/>
        <item x="34"/>
        <item x="873"/>
        <item x="850"/>
        <item x="268"/>
        <item x="23"/>
        <item x="109"/>
        <item x="402"/>
        <item x="620"/>
        <item x="354"/>
        <item x="564"/>
        <item x="692"/>
        <item x="816"/>
        <item x="285"/>
        <item x="342"/>
        <item x="310"/>
        <item x="780"/>
        <item x="882"/>
        <item x="859"/>
        <item x="384"/>
        <item x="831"/>
        <item x="400"/>
        <item x="509"/>
        <item x="449"/>
        <item x="543"/>
        <item x="467"/>
        <item x="199"/>
        <item x="610"/>
        <item x="376"/>
        <item x="420"/>
        <item x="183"/>
        <item x="236"/>
        <item x="877"/>
        <item x="718"/>
        <item x="440"/>
        <item x="891"/>
        <item x="172"/>
        <item x="321"/>
        <item x="234"/>
        <item x="552"/>
        <item x="578"/>
        <item x="870"/>
        <item x="475"/>
        <item x="774"/>
        <item x="329"/>
        <item x="97"/>
        <item x="302"/>
        <item x="517"/>
        <item x="421"/>
        <item x="364"/>
        <item x="738"/>
        <item x="330"/>
        <item x="730"/>
        <item x="503"/>
        <item x="30"/>
        <item x="409"/>
        <item x="528"/>
        <item x="90"/>
        <item x="515"/>
        <item x="385"/>
        <item x="900"/>
        <item x="796"/>
        <item x="349"/>
        <item x="688"/>
        <item x="644"/>
        <item x="270"/>
        <item x="428"/>
        <item x="710"/>
        <item x="609"/>
        <item x="750"/>
        <item x="290"/>
        <item x="547"/>
        <item x="899"/>
        <item x="695"/>
        <item x="820"/>
        <item x="366"/>
        <item x="863"/>
        <item x="363"/>
        <item x="106"/>
        <item x="809"/>
        <item x="405"/>
        <item x="484"/>
        <item x="771"/>
        <item x="240"/>
        <item x="690"/>
        <item x="492"/>
        <item x="219"/>
        <item x="410"/>
        <item x="224"/>
        <item x="663"/>
        <item x="372"/>
        <item x="333"/>
        <item x="371"/>
        <item x="29"/>
        <item x="836"/>
        <item x="767"/>
        <item x="208"/>
        <item x="812"/>
        <item x="638"/>
        <item x="641"/>
        <item x="243"/>
        <item x="787"/>
        <item x="338"/>
        <item x="256"/>
        <item x="821"/>
        <item x="474"/>
        <item x="632"/>
        <item x="865"/>
        <item x="554"/>
        <item x="214"/>
        <item x="38"/>
        <item x="447"/>
        <item x="218"/>
        <item x="207"/>
        <item x="401"/>
        <item x="112"/>
        <item x="441"/>
        <item x="838"/>
        <item x="186"/>
        <item x="51"/>
        <item x="445"/>
        <item x="127"/>
        <item x="654"/>
        <item x="589"/>
        <item x="478"/>
        <item x="815"/>
        <item x="795"/>
        <item x="216"/>
        <item x="458"/>
        <item x="701"/>
        <item x="828"/>
        <item x="373"/>
        <item x="348"/>
        <item x="175"/>
        <item x="359"/>
        <item x="241"/>
        <item x="304"/>
        <item x="723"/>
        <item x="343"/>
        <item x="548"/>
        <item x="739"/>
        <item x="885"/>
        <item x="225"/>
        <item x="501"/>
        <item x="661"/>
        <item x="790"/>
        <item x="507"/>
        <item x="198"/>
        <item x="657"/>
        <item x="637"/>
        <item x="777"/>
        <item x="674"/>
        <item x="365"/>
        <item x="229"/>
        <item x="406"/>
        <item x="315"/>
        <item x="804"/>
        <item x="425"/>
        <item x="340"/>
        <item x="432"/>
        <item x="488"/>
        <item x="463"/>
        <item x="202"/>
        <item x="557"/>
        <item x="652"/>
        <item x="412"/>
        <item x="390"/>
        <item x="897"/>
        <item x="765"/>
        <item x="235"/>
        <item x="0"/>
        <item x="496"/>
        <item x="704"/>
        <item x="590"/>
        <item x="245"/>
        <item x="649"/>
        <item x="32"/>
        <item x="648"/>
        <item x="904"/>
        <item x="222"/>
        <item x="253"/>
        <item x="751"/>
        <item x="671"/>
        <item x="626"/>
        <item x="527"/>
        <item x="766"/>
        <item x="490"/>
        <item x="775"/>
        <item x="346"/>
        <item x="210"/>
        <item x="416"/>
        <item x="842"/>
        <item x="785"/>
        <item x="680"/>
        <item x="352"/>
        <item x="165"/>
        <item x="9"/>
        <item x="616"/>
        <item x="797"/>
        <item x="525"/>
        <item x="625"/>
        <item x="559"/>
        <item x="120"/>
        <item x="252"/>
        <item x="781"/>
        <item x="296"/>
        <item x="829"/>
        <item x="511"/>
        <item x="651"/>
        <item x="96"/>
        <item x="761"/>
        <item x="418"/>
        <item x="168"/>
        <item x="298"/>
        <item x="134"/>
        <item x="794"/>
        <item x="762"/>
        <item x="541"/>
        <item x="65"/>
        <item x="784"/>
        <item x="142"/>
        <item x="747"/>
        <item x="237"/>
        <item x="830"/>
        <item x="367"/>
        <item x="99"/>
        <item x="532"/>
        <item x="266"/>
        <item x="665"/>
        <item x="847"/>
        <item x="74"/>
        <item x="876"/>
        <item x="399"/>
        <item x="608"/>
        <item x="759"/>
        <item x="778"/>
        <item x="456"/>
        <item x="472"/>
        <item x="382"/>
        <item x="754"/>
        <item x="502"/>
        <item x="854"/>
        <item x="431"/>
        <item x="642"/>
        <item x="782"/>
        <item x="879"/>
        <item x="614"/>
        <item x="798"/>
        <item x="257"/>
        <item x="275"/>
        <item x="250"/>
        <item x="549"/>
        <item x="611"/>
        <item x="358"/>
        <item x="653"/>
        <item x="667"/>
        <item x="645"/>
        <item x="195"/>
        <item x="505"/>
        <item x="832"/>
        <item x="64"/>
        <item x="758"/>
        <item x="737"/>
        <item x="753"/>
        <item x="479"/>
        <item x="563"/>
        <item x="434"/>
        <item x="786"/>
        <item x="407"/>
        <item x="328"/>
        <item x="734"/>
        <item x="740"/>
        <item x="565"/>
        <item x="361"/>
        <item x="194"/>
        <item x="621"/>
        <item x="770"/>
        <item x="228"/>
        <item x="335"/>
        <item x="204"/>
        <item x="814"/>
        <item x="800"/>
        <item x="817"/>
        <item x="133"/>
        <item x="327"/>
        <item x="619"/>
        <item x="636"/>
        <item x="231"/>
        <item x="756"/>
        <item x="745"/>
        <item x="763"/>
        <item x="912"/>
        <item x="639"/>
        <item x="615"/>
        <item x="659"/>
        <item x="596"/>
        <item x="623"/>
        <item x="769"/>
        <item x="792"/>
        <item x="617"/>
        <item x="846"/>
        <item x="744"/>
        <item x="735"/>
        <item x="540"/>
        <item x="471"/>
        <item x="398"/>
        <item x="772"/>
        <item x="607"/>
        <item x="748"/>
        <item x="265"/>
        <item x="742"/>
        <item x="612"/>
        <item x="628"/>
        <item x="630"/>
        <item x="806"/>
        <item x="673"/>
        <item t="default"/>
      </items>
    </pivotField>
  </pivotFields>
  <rowFields count="1">
    <field x="1"/>
  </rowFields>
  <rowItems count="16">
    <i>
      <x/>
    </i>
    <i>
      <x v="1"/>
    </i>
    <i>
      <x v="2"/>
    </i>
    <i>
      <x v="3"/>
    </i>
    <i>
      <x v="4"/>
    </i>
    <i>
      <x v="5"/>
    </i>
    <i>
      <x v="6"/>
    </i>
    <i>
      <x v="7"/>
    </i>
    <i>
      <x v="8"/>
    </i>
    <i>
      <x v="9"/>
    </i>
    <i>
      <x v="10"/>
    </i>
    <i>
      <x v="11"/>
    </i>
    <i>
      <x v="12"/>
    </i>
    <i>
      <x v="13"/>
    </i>
    <i>
      <x v="14"/>
    </i>
    <i t="grand">
      <x/>
    </i>
  </rowItems>
  <colFields count="1">
    <field x="2"/>
  </colFields>
  <colItems count="7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t="grand">
      <x/>
    </i>
  </colItems>
  <dataFields count="1">
    <dataField name="Sum of FY2022 State"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E134D94-1950-4043-86C0-DC986D79EA41}"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O22" firstHeaderRow="1" firstDataRow="3" firstDataCol="1"/>
  <pivotFields count="6">
    <pivotField showAll="0"/>
    <pivotField axis="axisRow" showAll="0">
      <items count="17">
        <item x="0"/>
        <item x="1"/>
        <item x="2"/>
        <item x="3"/>
        <item x="4"/>
        <item x="5"/>
        <item x="6"/>
        <item x="7"/>
        <item x="8"/>
        <item x="9"/>
        <item x="10"/>
        <item x="11"/>
        <item x="12"/>
        <item x="13"/>
        <item x="14"/>
        <item x="15"/>
        <item t="default"/>
      </items>
    </pivotField>
    <pivotField axis="axisCol" showAll="0">
      <items count="72">
        <item x="23"/>
        <item x="27"/>
        <item x="4"/>
        <item x="5"/>
        <item x="67"/>
        <item x="17"/>
        <item x="19"/>
        <item x="20"/>
        <item x="31"/>
        <item x="8"/>
        <item x="44"/>
        <item x="7"/>
        <item x="3"/>
        <item x="16"/>
        <item x="37"/>
        <item x="40"/>
        <item x="32"/>
        <item x="33"/>
        <item x="38"/>
        <item x="52"/>
        <item x="58"/>
        <item x="0"/>
        <item x="39"/>
        <item x="69"/>
        <item x="46"/>
        <item x="26"/>
        <item x="57"/>
        <item x="12"/>
        <item x="11"/>
        <item x="6"/>
        <item x="34"/>
        <item x="13"/>
        <item x="24"/>
        <item x="68"/>
        <item x="25"/>
        <item x="62"/>
        <item x="55"/>
        <item x="10"/>
        <item x="50"/>
        <item x="18"/>
        <item x="41"/>
        <item x="64"/>
        <item x="54"/>
        <item x="48"/>
        <item x="45"/>
        <item x="2"/>
        <item x="59"/>
        <item x="51"/>
        <item x="29"/>
        <item x="61"/>
        <item x="30"/>
        <item x="35"/>
        <item x="60"/>
        <item x="43"/>
        <item x="14"/>
        <item x="21"/>
        <item x="28"/>
        <item x="63"/>
        <item x="42"/>
        <item x="9"/>
        <item x="15"/>
        <item x="56"/>
        <item x="22"/>
        <item x="66"/>
        <item x="36"/>
        <item x="53"/>
        <item x="65"/>
        <item x="47"/>
        <item x="49"/>
        <item x="1"/>
        <item x="70"/>
        <item t="default"/>
      </items>
    </pivotField>
    <pivotField dataField="1" showAll="0">
      <items count="778">
        <item x="10"/>
        <item x="23"/>
        <item x="1"/>
        <item x="682"/>
        <item x="702"/>
        <item x="129"/>
        <item x="680"/>
        <item x="566"/>
        <item x="17"/>
        <item x="225"/>
        <item x="324"/>
        <item x="13"/>
        <item x="76"/>
        <item x="582"/>
        <item x="229"/>
        <item x="127"/>
        <item x="260"/>
        <item x="175"/>
        <item x="289"/>
        <item x="328"/>
        <item x="718"/>
        <item x="739"/>
        <item x="774"/>
        <item x="213"/>
        <item x="57"/>
        <item x="619"/>
        <item x="444"/>
        <item x="170"/>
        <item x="389"/>
        <item x="684"/>
        <item x="268"/>
        <item x="733"/>
        <item x="499"/>
        <item x="211"/>
        <item x="446"/>
        <item x="501"/>
        <item x="266"/>
        <item x="568"/>
        <item x="511"/>
        <item x="326"/>
        <item x="115"/>
        <item x="72"/>
        <item x="283"/>
        <item x="409"/>
        <item x="55"/>
        <item x="53"/>
        <item x="772"/>
        <item x="509"/>
        <item x="404"/>
        <item x="530"/>
        <item x="113"/>
        <item x="643"/>
        <item x="348"/>
        <item x="84"/>
        <item x="586"/>
        <item x="387"/>
        <item x="139"/>
        <item x="479"/>
        <item x="689"/>
        <item x="264"/>
        <item x="698"/>
        <item x="344"/>
        <item x="664"/>
        <item x="467"/>
        <item x="370"/>
        <item x="462"/>
        <item x="134"/>
        <item x="744"/>
        <item x="242"/>
        <item x="234"/>
        <item x="524"/>
        <item x="552"/>
        <item x="694"/>
        <item x="546"/>
        <item x="21"/>
        <item x="354"/>
        <item x="181"/>
        <item x="564"/>
        <item x="97"/>
        <item x="121"/>
        <item x="415"/>
        <item x="635"/>
        <item x="429"/>
        <item x="82"/>
        <item x="295"/>
        <item x="714"/>
        <item x="758"/>
        <item x="605"/>
        <item x="30"/>
        <item x="322"/>
        <item x="248"/>
        <item x="770"/>
        <item x="485"/>
        <item x="152"/>
        <item x="442"/>
        <item x="497"/>
        <item x="678"/>
        <item x="196"/>
        <item x="363"/>
        <item x="650"/>
        <item x="473"/>
        <item x="219"/>
        <item x="617"/>
        <item x="111"/>
        <item x="309"/>
        <item x="91"/>
        <item x="303"/>
        <item x="591"/>
        <item x="537"/>
        <item x="385"/>
        <item x="259"/>
        <item x="658"/>
        <item x="423"/>
        <item x="209"/>
        <item x="190"/>
        <item x="599"/>
        <item x="36"/>
        <item x="49"/>
        <item x="752"/>
        <item x="145"/>
        <item x="716"/>
        <item x="124"/>
        <item x="9"/>
        <item x="577"/>
        <item x="629"/>
        <item x="164"/>
        <item x="457"/>
        <item x="278"/>
        <item x="728"/>
        <item x="399"/>
        <item x="339"/>
        <item x="68"/>
        <item x="519"/>
        <item x="708"/>
        <item x="223"/>
        <item x="123"/>
        <item x="507"/>
        <item x="165"/>
        <item x="257"/>
        <item x="262"/>
        <item x="150"/>
        <item x="216"/>
        <item x="690"/>
        <item x="573"/>
        <item x="699"/>
        <item x="118"/>
        <item x="494"/>
        <item x="108"/>
        <item x="15"/>
        <item x="120"/>
        <item x="236"/>
        <item x="63"/>
        <item x="611"/>
        <item x="147"/>
        <item x="128"/>
        <item x="45"/>
        <item x="510"/>
        <item x="491"/>
        <item x="417"/>
        <item x="593"/>
        <item x="700"/>
        <item x="66"/>
        <item x="701"/>
        <item x="367"/>
        <item x="508"/>
        <item x="162"/>
        <item x="709"/>
        <item x="463"/>
        <item x="60"/>
        <item x="155"/>
        <item x="7"/>
        <item x="104"/>
        <item x="613"/>
        <item x="614"/>
        <item x="43"/>
        <item x="74"/>
        <item x="356"/>
        <item x="14"/>
        <item x="220"/>
        <item x="16"/>
        <item x="575"/>
        <item x="579"/>
        <item x="735"/>
        <item x="492"/>
        <item x="227"/>
        <item x="107"/>
        <item x="351"/>
        <item x="416"/>
        <item x="3"/>
        <item x="334"/>
        <item x="61"/>
        <item x="767"/>
        <item x="224"/>
        <item x="580"/>
        <item x="156"/>
        <item x="742"/>
        <item x="376"/>
        <item x="22"/>
        <item x="475"/>
        <item x="578"/>
        <item x="5"/>
        <item x="721"/>
        <item x="167"/>
        <item x="401"/>
        <item x="320"/>
        <item x="641"/>
        <item x="652"/>
        <item x="474"/>
        <item x="602"/>
        <item x="130"/>
        <item x="83"/>
        <item x="279"/>
        <item x="380"/>
        <item x="79"/>
        <item x="734"/>
        <item x="300"/>
        <item x="98"/>
        <item x="681"/>
        <item x="106"/>
        <item x="451"/>
        <item x="24"/>
        <item x="292"/>
        <item x="768"/>
        <item x="504"/>
        <item x="70"/>
        <item x="737"/>
        <item x="759"/>
        <item x="318"/>
        <item x="235"/>
        <item x="46"/>
        <item x="12"/>
        <item x="489"/>
        <item x="533"/>
        <item x="101"/>
        <item x="178"/>
        <item x="632"/>
        <item x="287"/>
        <item x="622"/>
        <item x="11"/>
        <item x="381"/>
        <item x="487"/>
        <item x="183"/>
        <item x="47"/>
        <item x="729"/>
        <item x="205"/>
        <item x="438"/>
        <item x="549"/>
        <item x="2"/>
        <item x="252"/>
        <item x="615"/>
        <item x="764"/>
        <item x="468"/>
        <item x="439"/>
        <item x="440"/>
        <item x="712"/>
        <item x="710"/>
        <item x="80"/>
        <item x="103"/>
        <item x="480"/>
        <item x="172"/>
        <item x="105"/>
        <item x="661"/>
        <item x="85"/>
        <item x="745"/>
        <item x="323"/>
        <item x="280"/>
        <item x="581"/>
        <item x="37"/>
        <item x="436"/>
        <item x="724"/>
        <item x="317"/>
        <item x="86"/>
        <item x="528"/>
        <item x="137"/>
        <item x="731"/>
        <item x="286"/>
        <item x="594"/>
        <item x="73"/>
        <item x="125"/>
        <item x="126"/>
        <item x="736"/>
        <item x="206"/>
        <item x="273"/>
        <item x="730"/>
        <item x="51"/>
        <item x="762"/>
        <item x="486"/>
        <item x="606"/>
        <item x="226"/>
        <item x="679"/>
        <item x="452"/>
        <item x="75"/>
        <item x="249"/>
        <item x="40"/>
        <item x="746"/>
        <item x="285"/>
        <item x="240"/>
        <item x="558"/>
        <item x="583"/>
        <item x="109"/>
        <item x="136"/>
        <item x="609"/>
        <item x="459"/>
        <item x="355"/>
        <item x="25"/>
        <item x="495"/>
        <item x="28"/>
        <item x="765"/>
        <item x="237"/>
        <item x="618"/>
        <item x="498"/>
        <item x="228"/>
        <item x="50"/>
        <item x="56"/>
        <item x="500"/>
        <item x="420"/>
        <item x="365"/>
        <item x="453"/>
        <item x="293"/>
        <item x="187"/>
        <item x="595"/>
        <item x="477"/>
        <item x="476"/>
        <item x="179"/>
        <item x="135"/>
        <item x="405"/>
        <item x="132"/>
        <item x="565"/>
        <item x="251"/>
        <item x="371"/>
        <item x="505"/>
        <item x="284"/>
        <item x="449"/>
        <item x="345"/>
        <item x="465"/>
        <item x="493"/>
        <item x="392"/>
        <item x="171"/>
        <item x="246"/>
        <item x="166"/>
        <item x="687"/>
        <item x="747"/>
        <item x="638"/>
        <item x="695"/>
        <item x="238"/>
        <item x="310"/>
        <item x="607"/>
        <item x="65"/>
        <item x="460"/>
        <item x="267"/>
        <item x="69"/>
        <item x="750"/>
        <item x="435"/>
        <item x="360"/>
        <item x="584"/>
        <item x="407"/>
        <item x="430"/>
        <item x="93"/>
        <item x="188"/>
        <item x="503"/>
        <item x="352"/>
        <item x="433"/>
        <item x="589"/>
        <item x="54"/>
        <item x="221"/>
        <item x="738"/>
        <item x="773"/>
        <item x="717"/>
        <item x="301"/>
        <item x="38"/>
        <item x="52"/>
        <item x="173"/>
        <item x="265"/>
        <item x="413"/>
        <item x="99"/>
        <item x="754"/>
        <item x="412"/>
        <item x="114"/>
        <item x="483"/>
        <item x="406"/>
        <item x="382"/>
        <item x="358"/>
        <item x="185"/>
        <item x="39"/>
        <item x="592"/>
        <item x="331"/>
        <item x="100"/>
        <item x="357"/>
        <item x="732"/>
        <item x="71"/>
        <item x="627"/>
        <item x="298"/>
        <item x="26"/>
        <item x="149"/>
        <item x="364"/>
        <item x="296"/>
        <item x="148"/>
        <item x="402"/>
        <item x="676"/>
        <item x="555"/>
        <item x="88"/>
        <item x="335"/>
        <item x="458"/>
        <item x="562"/>
        <item x="374"/>
        <item x="378"/>
        <item x="89"/>
        <item x="200"/>
        <item x="232"/>
        <item x="361"/>
        <item x="182"/>
        <item x="383"/>
        <item x="95"/>
        <item x="608"/>
        <item x="64"/>
        <item x="372"/>
        <item x="585"/>
        <item x="692"/>
        <item x="94"/>
        <item x="418"/>
        <item x="464"/>
        <item x="204"/>
        <item x="600"/>
        <item x="141"/>
        <item x="722"/>
        <item x="4"/>
        <item x="197"/>
        <item x="366"/>
        <item x="749"/>
        <item x="541"/>
        <item x="400"/>
        <item x="138"/>
        <item x="34"/>
        <item x="612"/>
        <item x="112"/>
        <item x="443"/>
        <item x="478"/>
        <item x="314"/>
        <item x="760"/>
        <item x="32"/>
        <item x="388"/>
        <item x="603"/>
        <item x="481"/>
        <item x="244"/>
        <item x="340"/>
        <item x="250"/>
        <item x="766"/>
        <item x="168"/>
        <item x="19"/>
        <item x="184"/>
        <item x="526"/>
        <item x="469"/>
        <item x="445"/>
        <item x="421"/>
        <item x="119"/>
        <item x="231"/>
        <item x="771"/>
        <item x="62"/>
        <item x="288"/>
        <item x="276"/>
        <item x="506"/>
        <item x="256"/>
        <item x="254"/>
        <item x="654"/>
        <item x="425"/>
        <item x="610"/>
        <item x="379"/>
        <item x="315"/>
        <item x="512"/>
        <item x="556"/>
        <item x="488"/>
        <item x="674"/>
        <item x="588"/>
        <item x="636"/>
        <item x="470"/>
        <item x="597"/>
        <item x="131"/>
        <item x="490"/>
        <item x="342"/>
        <item x="571"/>
        <item x="174"/>
        <item x="601"/>
        <item x="539"/>
        <item x="207"/>
        <item x="245"/>
        <item x="725"/>
        <item x="327"/>
        <item x="42"/>
        <item x="756"/>
        <item x="646"/>
        <item x="305"/>
        <item x="668"/>
        <item x="255"/>
        <item x="466"/>
        <item x="319"/>
        <item x="230"/>
        <item x="159"/>
        <item x="431"/>
        <item x="217"/>
        <item x="341"/>
        <item x="41"/>
        <item x="92"/>
        <item x="143"/>
        <item x="218"/>
        <item x="373"/>
        <item x="471"/>
        <item x="527"/>
        <item x="665"/>
        <item x="553"/>
        <item x="740"/>
        <item x="212"/>
        <item x="6"/>
        <item x="297"/>
        <item x="574"/>
        <item x="538"/>
        <item x="482"/>
        <item x="461"/>
        <item x="18"/>
        <item x="274"/>
        <item x="408"/>
        <item x="169"/>
        <item x="572"/>
        <item x="761"/>
        <item x="686"/>
        <item x="33"/>
        <item x="160"/>
        <item x="395"/>
        <item x="44"/>
        <item x="133"/>
        <item x="261"/>
        <item x="263"/>
        <item x="210"/>
        <item x="543"/>
        <item x="403"/>
        <item x="696"/>
        <item x="77"/>
        <item x="239"/>
        <item x="561"/>
        <item x="535"/>
        <item x="540"/>
        <item x="673"/>
        <item x="316"/>
        <item x="427"/>
        <item x="140"/>
        <item x="253"/>
        <item x="202"/>
        <item x="78"/>
        <item x="281"/>
        <item x="27"/>
        <item x="311"/>
        <item x="741"/>
        <item x="325"/>
        <item x="706"/>
        <item x="723"/>
        <item x="763"/>
        <item x="755"/>
        <item x="346"/>
        <item x="688"/>
        <item x="651"/>
        <item x="411"/>
        <item x="753"/>
        <item x="726"/>
        <item x="697"/>
        <item x="437"/>
        <item x="282"/>
        <item x="158"/>
        <item x="142"/>
        <item x="368"/>
        <item x="653"/>
        <item x="333"/>
        <item x="146"/>
        <item x="426"/>
        <item x="243"/>
        <item x="347"/>
        <item x="396"/>
        <item x="450"/>
        <item x="312"/>
        <item x="191"/>
        <item x="455"/>
        <item x="20"/>
        <item x="516"/>
        <item x="31"/>
        <item x="434"/>
        <item x="454"/>
        <item x="386"/>
        <item x="432"/>
        <item x="587"/>
        <item x="559"/>
        <item x="424"/>
        <item x="198"/>
        <item x="241"/>
        <item x="394"/>
        <item x="637"/>
        <item x="596"/>
        <item x="377"/>
        <item x="201"/>
        <item x="233"/>
        <item x="604"/>
        <item x="349"/>
        <item x="194"/>
        <item x="484"/>
        <item x="29"/>
        <item x="102"/>
        <item x="659"/>
        <item x="199"/>
        <item x="743"/>
        <item x="192"/>
        <item x="313"/>
        <item x="647"/>
        <item x="343"/>
        <item x="96"/>
        <item x="691"/>
        <item x="375"/>
        <item x="496"/>
        <item x="271"/>
        <item x="151"/>
        <item x="350"/>
        <item x="624"/>
        <item x="472"/>
        <item x="272"/>
        <item x="640"/>
        <item x="81"/>
        <item x="87"/>
        <item x="520"/>
        <item x="675"/>
        <item x="304"/>
        <item x="616"/>
        <item x="369"/>
        <item x="547"/>
        <item x="291"/>
        <item x="693"/>
        <item x="550"/>
        <item x="307"/>
        <item x="590"/>
        <item x="515"/>
        <item x="656"/>
        <item x="554"/>
        <item x="410"/>
        <item x="639"/>
        <item x="525"/>
        <item x="336"/>
        <item x="672"/>
        <item x="544"/>
        <item x="567"/>
        <item x="247"/>
        <item x="275"/>
        <item x="177"/>
        <item x="560"/>
        <item x="397"/>
        <item x="598"/>
        <item x="711"/>
        <item x="448"/>
        <item x="332"/>
        <item x="110"/>
        <item x="393"/>
        <item x="757"/>
        <item x="713"/>
        <item x="90"/>
        <item x="703"/>
        <item x="35"/>
        <item x="144"/>
        <item x="666"/>
        <item x="48"/>
        <item x="176"/>
        <item x="683"/>
        <item x="769"/>
        <item x="258"/>
        <item x="353"/>
        <item x="290"/>
        <item x="529"/>
        <item x="203"/>
        <item x="414"/>
        <item x="648"/>
        <item x="522"/>
        <item x="306"/>
        <item x="428"/>
        <item x="625"/>
        <item x="337"/>
        <item x="662"/>
        <item x="704"/>
        <item x="570"/>
        <item x="157"/>
        <item x="359"/>
        <item x="161"/>
        <item x="748"/>
        <item x="670"/>
        <item x="671"/>
        <item x="193"/>
        <item x="0"/>
        <item x="531"/>
        <item x="441"/>
        <item x="751"/>
        <item x="557"/>
        <item x="419"/>
        <item x="362"/>
        <item x="180"/>
        <item x="660"/>
        <item x="532"/>
        <item x="294"/>
        <item x="631"/>
        <item x="521"/>
        <item x="576"/>
        <item x="8"/>
        <item x="642"/>
        <item x="715"/>
        <item x="384"/>
        <item x="321"/>
        <item x="422"/>
        <item x="456"/>
        <item x="542"/>
        <item x="669"/>
        <item x="299"/>
        <item x="633"/>
        <item x="705"/>
        <item x="117"/>
        <item x="548"/>
        <item x="308"/>
        <item x="122"/>
        <item x="302"/>
        <item x="195"/>
        <item x="667"/>
        <item x="59"/>
        <item x="186"/>
        <item x="67"/>
        <item x="215"/>
        <item x="720"/>
        <item x="208"/>
        <item x="645"/>
        <item x="663"/>
        <item x="517"/>
        <item x="189"/>
        <item x="523"/>
        <item x="330"/>
        <item x="630"/>
        <item x="514"/>
        <item x="222"/>
        <item x="551"/>
        <item x="545"/>
        <item x="391"/>
        <item x="534"/>
        <item x="502"/>
        <item x="727"/>
        <item x="563"/>
        <item x="153"/>
        <item x="620"/>
        <item x="58"/>
        <item x="707"/>
        <item x="626"/>
        <item x="644"/>
        <item x="116"/>
        <item x="154"/>
        <item x="398"/>
        <item x="338"/>
        <item x="269"/>
        <item x="623"/>
        <item x="270"/>
        <item x="634"/>
        <item x="536"/>
        <item x="775"/>
        <item x="719"/>
        <item x="277"/>
        <item x="163"/>
        <item x="677"/>
        <item x="649"/>
        <item x="655"/>
        <item x="657"/>
        <item x="447"/>
        <item x="390"/>
        <item x="329"/>
        <item x="513"/>
        <item x="214"/>
        <item x="621"/>
        <item x="518"/>
        <item x="628"/>
        <item x="569"/>
        <item x="685"/>
        <item x="776"/>
        <item t="default"/>
      </items>
    </pivotField>
    <pivotField showAll="0"/>
    <pivotField dataField="1" showAll="0">
      <items count="915">
        <item x="378"/>
        <item x="5"/>
        <item x="808"/>
        <item x="803"/>
        <item x="907"/>
        <item x="670"/>
        <item x="466"/>
        <item x="841"/>
        <item x="535"/>
        <item x="393"/>
        <item x="260"/>
        <item x="827"/>
        <item x="845"/>
        <item x="262"/>
        <item x="470"/>
        <item x="539"/>
        <item x="911"/>
        <item x="264"/>
        <item x="537"/>
        <item x="397"/>
        <item x="326"/>
        <item x="805"/>
        <item x="132"/>
        <item x="605"/>
        <item x="672"/>
        <item x="317"/>
        <item x="733"/>
        <item x="63"/>
        <item x="395"/>
        <item x="593"/>
        <item x="148"/>
        <item x="573"/>
        <item x="281"/>
        <item x="595"/>
        <item x="603"/>
        <item x="79"/>
        <item x="15"/>
        <item x="909"/>
        <item x="130"/>
        <item x="324"/>
        <item x="61"/>
        <item x="468"/>
        <item x="193"/>
        <item x="779"/>
        <item x="19"/>
        <item x="217"/>
        <item x="579"/>
        <item x="860"/>
        <item x="668"/>
        <item x="485"/>
        <item x="646"/>
        <item x="160"/>
        <item x="85"/>
        <item x="871"/>
        <item x="686"/>
        <item x="813"/>
        <item x="155"/>
        <item x="442"/>
        <item x="286"/>
        <item x="822"/>
        <item x="322"/>
        <item x="839"/>
        <item x="223"/>
        <item x="341"/>
        <item x="211"/>
        <item x="555"/>
        <item x="59"/>
        <item x="391"/>
        <item x="91"/>
        <item x="426"/>
        <item x="866"/>
        <item x="291"/>
        <item x="464"/>
        <item x="347"/>
        <item x="24"/>
        <item x="413"/>
        <item x="107"/>
        <item x="353"/>
        <item x="801"/>
        <item x="497"/>
        <item x="491"/>
        <item x="238"/>
        <item x="640"/>
        <item x="731"/>
        <item x="660"/>
        <item x="886"/>
        <item x="757"/>
        <item x="526"/>
        <item x="843"/>
        <item x="764"/>
        <item x="512"/>
        <item x="711"/>
        <item x="128"/>
        <item x="419"/>
        <item x="696"/>
        <item x="591"/>
        <item x="305"/>
        <item x="624"/>
        <item x="691"/>
        <item x="368"/>
        <item x="898"/>
        <item x="618"/>
        <item x="905"/>
        <item x="316"/>
        <item x="560"/>
        <item x="793"/>
        <item x="258"/>
        <item x="187"/>
        <item x="383"/>
        <item x="251"/>
        <item x="533"/>
        <item x="39"/>
        <item x="176"/>
        <item x="457"/>
        <item x="52"/>
        <item x="724"/>
        <item x="121"/>
        <item x="773"/>
        <item x="299"/>
        <item x="705"/>
        <item x="749"/>
        <item x="743"/>
        <item x="613"/>
        <item x="205"/>
        <item x="362"/>
        <item x="506"/>
        <item x="33"/>
        <item x="681"/>
        <item x="100"/>
        <item x="435"/>
        <item x="408"/>
        <item x="550"/>
        <item x="480"/>
        <item x="855"/>
        <item x="833"/>
        <item x="75"/>
        <item x="169"/>
        <item x="880"/>
        <item x="10"/>
        <item x="336"/>
        <item x="232"/>
        <item x="143"/>
        <item x="631"/>
        <item x="276"/>
        <item x="566"/>
        <item x="818"/>
        <item x="423"/>
        <item x="601"/>
        <item x="206"/>
        <item x="314"/>
        <item x="271"/>
        <item x="178"/>
        <item x="215"/>
        <item x="703"/>
        <item x="11"/>
        <item x="588"/>
        <item x="135"/>
        <item x="118"/>
        <item x="181"/>
        <item x="189"/>
        <item x="70"/>
        <item x="278"/>
        <item x="717"/>
        <item x="104"/>
        <item x="179"/>
        <item x="523"/>
        <item x="190"/>
        <item x="666"/>
        <item x="807"/>
        <item x="604"/>
        <item x="658"/>
        <item x="48"/>
        <item x="1"/>
        <item x="906"/>
        <item x="68"/>
        <item x="602"/>
        <item x="184"/>
        <item x="203"/>
        <item x="834"/>
        <item x="439"/>
        <item x="381"/>
        <item x="655"/>
        <item x="145"/>
        <item x="66"/>
        <item x="140"/>
        <item x="196"/>
        <item x="8"/>
        <item x="720"/>
        <item x="136"/>
        <item x="825"/>
        <item x="721"/>
        <item x="46"/>
        <item x="149"/>
        <item x="185"/>
        <item x="273"/>
        <item x="22"/>
        <item x="726"/>
        <item x="153"/>
        <item x="567"/>
        <item x="689"/>
        <item x="586"/>
        <item x="57"/>
        <item x="267"/>
        <item x="403"/>
        <item x="67"/>
        <item x="3"/>
        <item x="677"/>
        <item x="422"/>
        <item x="824"/>
        <item x="197"/>
        <item x="448"/>
        <item x="284"/>
        <item x="569"/>
        <item x="279"/>
        <item x="460"/>
        <item x="848"/>
        <item x="117"/>
        <item x="568"/>
        <item x="417"/>
        <item x="727"/>
        <item x="156"/>
        <item x="152"/>
        <item x="585"/>
        <item x="708"/>
        <item x="6"/>
        <item x="108"/>
        <item x="802"/>
        <item x="869"/>
        <item x="544"/>
        <item x="895"/>
        <item x="27"/>
        <item x="896"/>
        <item x="864"/>
        <item x="452"/>
        <item x="487"/>
        <item x="49"/>
        <item x="151"/>
        <item x="389"/>
        <item x="220"/>
        <item x="810"/>
        <item x="465"/>
        <item x="453"/>
        <item x="77"/>
        <item x="627"/>
        <item x="350"/>
        <item x="684"/>
        <item x="50"/>
        <item x="856"/>
        <item x="521"/>
        <item x="643"/>
        <item x="309"/>
        <item x="17"/>
        <item x="561"/>
        <item x="522"/>
        <item x="12"/>
        <item x="679"/>
        <item x="583"/>
        <item x="88"/>
        <item x="835"/>
        <item x="113"/>
        <item x="840"/>
        <item x="89"/>
        <item x="2"/>
        <item x="698"/>
        <item x="26"/>
        <item x="683"/>
        <item x="524"/>
        <item x="40"/>
        <item x="173"/>
        <item x="851"/>
        <item x="116"/>
        <item x="94"/>
        <item x="331"/>
        <item x="25"/>
        <item x="574"/>
        <item x="862"/>
        <item x="580"/>
        <item x="144"/>
        <item x="146"/>
        <item x="293"/>
        <item x="545"/>
        <item x="248"/>
        <item x="722"/>
        <item x="139"/>
        <item x="534"/>
        <item x="887"/>
        <item x="306"/>
        <item x="858"/>
        <item x="111"/>
        <item x="712"/>
        <item x="500"/>
        <item x="119"/>
        <item x="874"/>
        <item x="581"/>
        <item x="893"/>
        <item x="138"/>
        <item x="28"/>
        <item x="294"/>
        <item x="80"/>
        <item x="213"/>
        <item x="715"/>
        <item x="125"/>
        <item x="799"/>
        <item x="297"/>
        <item x="247"/>
        <item x="699"/>
        <item x="164"/>
        <item x="126"/>
        <item x="13"/>
        <item x="776"/>
        <item x="380"/>
        <item x="546"/>
        <item x="53"/>
        <item x="890"/>
        <item x="700"/>
        <item x="62"/>
        <item x="158"/>
        <item x="823"/>
        <item x="669"/>
        <item x="392"/>
        <item x="221"/>
        <item x="571"/>
        <item x="542"/>
        <item x="141"/>
        <item x="587"/>
        <item x="43"/>
        <item x="622"/>
        <item x="56"/>
        <item x="303"/>
        <item x="732"/>
        <item x="598"/>
        <item x="473"/>
        <item x="811"/>
        <item x="92"/>
        <item x="377"/>
        <item x="875"/>
        <item x="369"/>
        <item x="459"/>
        <item x="713"/>
        <item x="162"/>
        <item x="826"/>
        <item x="191"/>
        <item x="161"/>
        <item x="295"/>
        <item x="518"/>
        <item x="892"/>
        <item x="166"/>
        <item x="188"/>
        <item x="513"/>
        <item x="54"/>
        <item x="14"/>
        <item x="230"/>
        <item x="344"/>
        <item x="147"/>
        <item x="516"/>
        <item x="167"/>
        <item x="903"/>
        <item x="269"/>
        <item x="115"/>
        <item x="325"/>
        <item x="694"/>
        <item x="83"/>
        <item x="259"/>
        <item x="308"/>
        <item x="570"/>
        <item x="227"/>
        <item x="131"/>
        <item x="687"/>
        <item x="741"/>
        <item x="597"/>
        <item x="182"/>
        <item x="180"/>
        <item x="910"/>
        <item x="95"/>
        <item x="357"/>
        <item x="41"/>
        <item x="319"/>
        <item x="577"/>
        <item x="878"/>
        <item x="429"/>
        <item x="414"/>
        <item x="277"/>
        <item x="76"/>
        <item x="436"/>
        <item x="872"/>
        <item x="499"/>
        <item x="254"/>
        <item x="242"/>
        <item x="60"/>
        <item x="454"/>
        <item x="81"/>
        <item x="714"/>
        <item x="163"/>
        <item x="599"/>
        <item x="82"/>
        <item x="443"/>
        <item x="280"/>
        <item x="42"/>
        <item x="455"/>
        <item x="98"/>
        <item x="404"/>
        <item x="849"/>
        <item x="791"/>
        <item x="706"/>
        <item x="844"/>
        <item x="55"/>
        <item x="93"/>
        <item x="105"/>
        <item x="103"/>
        <item x="4"/>
        <item x="239"/>
        <item x="78"/>
        <item x="171"/>
        <item x="246"/>
        <item x="37"/>
        <item x="719"/>
        <item x="292"/>
        <item x="489"/>
        <item x="374"/>
        <item x="16"/>
        <item x="861"/>
        <item x="430"/>
        <item x="461"/>
        <item x="73"/>
        <item x="575"/>
        <item x="283"/>
        <item x="894"/>
        <item x="635"/>
        <item x="562"/>
        <item x="192"/>
        <item x="386"/>
        <item x="551"/>
        <item x="709"/>
        <item x="498"/>
        <item x="35"/>
        <item x="320"/>
        <item x="71"/>
        <item x="212"/>
        <item x="274"/>
        <item x="427"/>
        <item x="469"/>
        <item x="21"/>
        <item x="446"/>
        <item x="137"/>
        <item x="538"/>
        <item x="18"/>
        <item x="768"/>
        <item x="837"/>
        <item x="697"/>
        <item x="157"/>
        <item x="693"/>
        <item x="255"/>
        <item x="902"/>
        <item x="536"/>
        <item x="725"/>
        <item x="519"/>
        <item x="592"/>
        <item x="729"/>
        <item x="675"/>
        <item x="209"/>
        <item x="69"/>
        <item x="388"/>
        <item x="437"/>
        <item x="72"/>
        <item x="884"/>
        <item x="345"/>
        <item x="45"/>
        <item x="307"/>
        <item x="301"/>
        <item x="736"/>
        <item x="572"/>
        <item x="379"/>
        <item x="633"/>
        <item x="313"/>
        <item x="129"/>
        <item x="819"/>
        <item x="901"/>
        <item x="351"/>
        <item x="594"/>
        <item x="504"/>
        <item x="438"/>
        <item x="200"/>
        <item x="323"/>
        <item x="174"/>
        <item x="311"/>
        <item x="584"/>
        <item x="755"/>
        <item x="355"/>
        <item x="852"/>
        <item x="682"/>
        <item x="288"/>
        <item x="462"/>
        <item x="728"/>
        <item x="249"/>
        <item x="486"/>
        <item x="387"/>
        <item x="101"/>
        <item x="867"/>
        <item x="226"/>
        <item x="334"/>
        <item x="514"/>
        <item x="31"/>
        <item x="7"/>
        <item x="576"/>
        <item x="114"/>
        <item x="20"/>
        <item x="676"/>
        <item x="716"/>
        <item x="287"/>
        <item x="337"/>
        <item x="201"/>
        <item x="44"/>
        <item x="312"/>
        <item x="411"/>
        <item x="582"/>
        <item x="396"/>
        <item x="789"/>
        <item x="36"/>
        <item x="678"/>
        <item x="908"/>
        <item x="483"/>
        <item x="433"/>
        <item x="482"/>
        <item x="47"/>
        <item x="159"/>
        <item x="760"/>
        <item x="289"/>
        <item x="150"/>
        <item x="318"/>
        <item x="102"/>
        <item x="261"/>
        <item x="553"/>
        <item x="370"/>
        <item x="451"/>
        <item x="508"/>
        <item x="647"/>
        <item x="481"/>
        <item x="685"/>
        <item x="356"/>
        <item x="634"/>
        <item x="332"/>
        <item x="788"/>
        <item x="783"/>
        <item x="244"/>
        <item x="263"/>
        <item x="558"/>
        <item x="87"/>
        <item x="282"/>
        <item x="600"/>
        <item x="868"/>
        <item x="746"/>
        <item x="394"/>
        <item x="170"/>
        <item x="606"/>
        <item x="883"/>
        <item x="702"/>
        <item x="86"/>
        <item x="510"/>
        <item x="154"/>
        <item x="123"/>
        <item x="450"/>
        <item x="650"/>
        <item x="493"/>
        <item x="122"/>
        <item x="494"/>
        <item x="629"/>
        <item x="881"/>
        <item x="520"/>
        <item x="664"/>
        <item x="476"/>
        <item x="58"/>
        <item x="529"/>
        <item x="531"/>
        <item x="853"/>
        <item x="556"/>
        <item x="656"/>
        <item x="177"/>
        <item x="360"/>
        <item x="415"/>
        <item x="375"/>
        <item x="339"/>
        <item x="495"/>
        <item x="124"/>
        <item x="662"/>
        <item x="477"/>
        <item x="530"/>
        <item x="752"/>
        <item x="110"/>
        <item x="888"/>
        <item x="233"/>
        <item x="84"/>
        <item x="424"/>
        <item x="272"/>
        <item x="857"/>
        <item x="707"/>
        <item x="444"/>
        <item x="300"/>
        <item x="889"/>
        <item x="34"/>
        <item x="873"/>
        <item x="850"/>
        <item x="268"/>
        <item x="23"/>
        <item x="109"/>
        <item x="402"/>
        <item x="620"/>
        <item x="354"/>
        <item x="564"/>
        <item x="692"/>
        <item x="816"/>
        <item x="285"/>
        <item x="342"/>
        <item x="310"/>
        <item x="780"/>
        <item x="882"/>
        <item x="859"/>
        <item x="384"/>
        <item x="831"/>
        <item x="400"/>
        <item x="509"/>
        <item x="449"/>
        <item x="543"/>
        <item x="467"/>
        <item x="199"/>
        <item x="610"/>
        <item x="376"/>
        <item x="420"/>
        <item x="183"/>
        <item x="236"/>
        <item x="877"/>
        <item x="718"/>
        <item x="440"/>
        <item x="891"/>
        <item x="172"/>
        <item x="321"/>
        <item x="234"/>
        <item x="552"/>
        <item x="578"/>
        <item x="870"/>
        <item x="475"/>
        <item x="774"/>
        <item x="329"/>
        <item x="97"/>
        <item x="302"/>
        <item x="517"/>
        <item x="421"/>
        <item x="364"/>
        <item x="738"/>
        <item x="330"/>
        <item x="730"/>
        <item x="503"/>
        <item x="30"/>
        <item x="409"/>
        <item x="528"/>
        <item x="90"/>
        <item x="515"/>
        <item x="385"/>
        <item x="900"/>
        <item x="796"/>
        <item x="349"/>
        <item x="688"/>
        <item x="644"/>
        <item x="270"/>
        <item x="428"/>
        <item x="710"/>
        <item x="609"/>
        <item x="750"/>
        <item x="290"/>
        <item x="547"/>
        <item x="899"/>
        <item x="695"/>
        <item x="820"/>
        <item x="366"/>
        <item x="863"/>
        <item x="363"/>
        <item x="106"/>
        <item x="809"/>
        <item x="405"/>
        <item x="484"/>
        <item x="771"/>
        <item x="240"/>
        <item x="690"/>
        <item x="492"/>
        <item x="219"/>
        <item x="410"/>
        <item x="224"/>
        <item x="663"/>
        <item x="372"/>
        <item x="333"/>
        <item x="371"/>
        <item x="29"/>
        <item x="836"/>
        <item x="767"/>
        <item x="208"/>
        <item x="812"/>
        <item x="638"/>
        <item x="641"/>
        <item x="243"/>
        <item x="787"/>
        <item x="338"/>
        <item x="256"/>
        <item x="821"/>
        <item x="474"/>
        <item x="632"/>
        <item x="865"/>
        <item x="554"/>
        <item x="214"/>
        <item x="38"/>
        <item x="447"/>
        <item x="218"/>
        <item x="207"/>
        <item x="401"/>
        <item x="112"/>
        <item x="441"/>
        <item x="838"/>
        <item x="186"/>
        <item x="51"/>
        <item x="445"/>
        <item x="127"/>
        <item x="654"/>
        <item x="589"/>
        <item x="478"/>
        <item x="815"/>
        <item x="795"/>
        <item x="216"/>
        <item x="458"/>
        <item x="701"/>
        <item x="828"/>
        <item x="373"/>
        <item x="348"/>
        <item x="175"/>
        <item x="359"/>
        <item x="241"/>
        <item x="304"/>
        <item x="723"/>
        <item x="343"/>
        <item x="548"/>
        <item x="739"/>
        <item x="885"/>
        <item x="225"/>
        <item x="501"/>
        <item x="661"/>
        <item x="790"/>
        <item x="507"/>
        <item x="198"/>
        <item x="657"/>
        <item x="637"/>
        <item x="777"/>
        <item x="674"/>
        <item x="365"/>
        <item x="229"/>
        <item x="406"/>
        <item x="315"/>
        <item x="804"/>
        <item x="425"/>
        <item x="340"/>
        <item x="432"/>
        <item x="488"/>
        <item x="463"/>
        <item x="202"/>
        <item x="557"/>
        <item x="652"/>
        <item x="412"/>
        <item x="390"/>
        <item x="897"/>
        <item x="765"/>
        <item x="235"/>
        <item x="0"/>
        <item x="496"/>
        <item x="704"/>
        <item x="590"/>
        <item x="245"/>
        <item x="649"/>
        <item x="32"/>
        <item x="648"/>
        <item x="904"/>
        <item x="222"/>
        <item x="253"/>
        <item x="751"/>
        <item x="671"/>
        <item x="626"/>
        <item x="527"/>
        <item x="766"/>
        <item x="490"/>
        <item x="775"/>
        <item x="346"/>
        <item x="210"/>
        <item x="416"/>
        <item x="842"/>
        <item x="785"/>
        <item x="680"/>
        <item x="352"/>
        <item x="165"/>
        <item x="9"/>
        <item x="616"/>
        <item x="797"/>
        <item x="525"/>
        <item x="625"/>
        <item x="559"/>
        <item x="120"/>
        <item x="252"/>
        <item x="781"/>
        <item x="296"/>
        <item x="829"/>
        <item x="511"/>
        <item x="651"/>
        <item x="96"/>
        <item x="761"/>
        <item x="418"/>
        <item x="168"/>
        <item x="298"/>
        <item x="134"/>
        <item x="794"/>
        <item x="762"/>
        <item x="541"/>
        <item x="65"/>
        <item x="784"/>
        <item x="142"/>
        <item x="747"/>
        <item x="237"/>
        <item x="830"/>
        <item x="367"/>
        <item x="99"/>
        <item x="532"/>
        <item x="266"/>
        <item x="665"/>
        <item x="847"/>
        <item x="74"/>
        <item x="876"/>
        <item x="399"/>
        <item x="608"/>
        <item x="759"/>
        <item x="778"/>
        <item x="456"/>
        <item x="472"/>
        <item x="382"/>
        <item x="754"/>
        <item x="502"/>
        <item x="854"/>
        <item x="431"/>
        <item x="642"/>
        <item x="782"/>
        <item x="879"/>
        <item x="614"/>
        <item x="798"/>
        <item x="257"/>
        <item x="275"/>
        <item x="250"/>
        <item x="549"/>
        <item x="611"/>
        <item x="358"/>
        <item x="653"/>
        <item x="667"/>
        <item x="645"/>
        <item x="195"/>
        <item x="505"/>
        <item x="832"/>
        <item x="64"/>
        <item x="758"/>
        <item x="737"/>
        <item x="753"/>
        <item x="479"/>
        <item x="563"/>
        <item x="434"/>
        <item x="786"/>
        <item x="407"/>
        <item x="328"/>
        <item x="734"/>
        <item x="740"/>
        <item x="565"/>
        <item x="361"/>
        <item x="194"/>
        <item x="621"/>
        <item x="770"/>
        <item x="228"/>
        <item x="335"/>
        <item x="204"/>
        <item x="814"/>
        <item x="800"/>
        <item x="817"/>
        <item x="133"/>
        <item x="327"/>
        <item x="619"/>
        <item x="636"/>
        <item x="231"/>
        <item x="756"/>
        <item x="745"/>
        <item x="763"/>
        <item x="912"/>
        <item x="639"/>
        <item x="615"/>
        <item x="659"/>
        <item x="596"/>
        <item x="623"/>
        <item x="769"/>
        <item x="792"/>
        <item x="617"/>
        <item x="846"/>
        <item x="744"/>
        <item x="735"/>
        <item x="540"/>
        <item x="471"/>
        <item x="398"/>
        <item x="772"/>
        <item x="607"/>
        <item x="748"/>
        <item x="265"/>
        <item x="742"/>
        <item x="612"/>
        <item x="628"/>
        <item x="630"/>
        <item x="806"/>
        <item x="673"/>
        <item x="913"/>
        <item t="default"/>
      </items>
    </pivotField>
  </pivotFields>
  <rowFields count="1">
    <field x="1"/>
  </rowFields>
  <rowItems count="17">
    <i>
      <x/>
    </i>
    <i>
      <x v="1"/>
    </i>
    <i>
      <x v="2"/>
    </i>
    <i>
      <x v="3"/>
    </i>
    <i>
      <x v="4"/>
    </i>
    <i>
      <x v="5"/>
    </i>
    <i>
      <x v="6"/>
    </i>
    <i>
      <x v="7"/>
    </i>
    <i>
      <x v="8"/>
    </i>
    <i>
      <x v="9"/>
    </i>
    <i>
      <x v="10"/>
    </i>
    <i>
      <x v="11"/>
    </i>
    <i>
      <x v="12"/>
    </i>
    <i>
      <x v="13"/>
    </i>
    <i>
      <x v="14"/>
    </i>
    <i>
      <x v="15"/>
    </i>
    <i t="grand">
      <x/>
    </i>
  </rowItems>
  <colFields count="2">
    <field x="2"/>
    <field x="-2"/>
  </colFields>
  <colItems count="144">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5"/>
      <x/>
    </i>
    <i r="1" i="1">
      <x v="1"/>
    </i>
    <i>
      <x v="16"/>
      <x/>
    </i>
    <i r="1" i="1">
      <x v="1"/>
    </i>
    <i>
      <x v="17"/>
      <x/>
    </i>
    <i r="1" i="1">
      <x v="1"/>
    </i>
    <i>
      <x v="18"/>
      <x/>
    </i>
    <i r="1" i="1">
      <x v="1"/>
    </i>
    <i>
      <x v="19"/>
      <x/>
    </i>
    <i r="1" i="1">
      <x v="1"/>
    </i>
    <i>
      <x v="20"/>
      <x/>
    </i>
    <i r="1" i="1">
      <x v="1"/>
    </i>
    <i>
      <x v="21"/>
      <x/>
    </i>
    <i r="1" i="1">
      <x v="1"/>
    </i>
    <i>
      <x v="22"/>
      <x/>
    </i>
    <i r="1" i="1">
      <x v="1"/>
    </i>
    <i>
      <x v="23"/>
      <x/>
    </i>
    <i r="1" i="1">
      <x v="1"/>
    </i>
    <i>
      <x v="24"/>
      <x/>
    </i>
    <i r="1" i="1">
      <x v="1"/>
    </i>
    <i>
      <x v="25"/>
      <x/>
    </i>
    <i r="1" i="1">
      <x v="1"/>
    </i>
    <i>
      <x v="26"/>
      <x/>
    </i>
    <i r="1" i="1">
      <x v="1"/>
    </i>
    <i>
      <x v="27"/>
      <x/>
    </i>
    <i r="1" i="1">
      <x v="1"/>
    </i>
    <i>
      <x v="28"/>
      <x/>
    </i>
    <i r="1" i="1">
      <x v="1"/>
    </i>
    <i>
      <x v="29"/>
      <x/>
    </i>
    <i r="1" i="1">
      <x v="1"/>
    </i>
    <i>
      <x v="30"/>
      <x/>
    </i>
    <i r="1" i="1">
      <x v="1"/>
    </i>
    <i>
      <x v="31"/>
      <x/>
    </i>
    <i r="1" i="1">
      <x v="1"/>
    </i>
    <i>
      <x v="32"/>
      <x/>
    </i>
    <i r="1" i="1">
      <x v="1"/>
    </i>
    <i>
      <x v="33"/>
      <x/>
    </i>
    <i r="1" i="1">
      <x v="1"/>
    </i>
    <i>
      <x v="34"/>
      <x/>
    </i>
    <i r="1" i="1">
      <x v="1"/>
    </i>
    <i>
      <x v="35"/>
      <x/>
    </i>
    <i r="1" i="1">
      <x v="1"/>
    </i>
    <i>
      <x v="36"/>
      <x/>
    </i>
    <i r="1" i="1">
      <x v="1"/>
    </i>
    <i>
      <x v="37"/>
      <x/>
    </i>
    <i r="1" i="1">
      <x v="1"/>
    </i>
    <i>
      <x v="38"/>
      <x/>
    </i>
    <i r="1" i="1">
      <x v="1"/>
    </i>
    <i>
      <x v="39"/>
      <x/>
    </i>
    <i r="1" i="1">
      <x v="1"/>
    </i>
    <i>
      <x v="40"/>
      <x/>
    </i>
    <i r="1" i="1">
      <x v="1"/>
    </i>
    <i>
      <x v="41"/>
      <x/>
    </i>
    <i r="1" i="1">
      <x v="1"/>
    </i>
    <i>
      <x v="42"/>
      <x/>
    </i>
    <i r="1" i="1">
      <x v="1"/>
    </i>
    <i>
      <x v="43"/>
      <x/>
    </i>
    <i r="1" i="1">
      <x v="1"/>
    </i>
    <i>
      <x v="44"/>
      <x/>
    </i>
    <i r="1" i="1">
      <x v="1"/>
    </i>
    <i>
      <x v="45"/>
      <x/>
    </i>
    <i r="1" i="1">
      <x v="1"/>
    </i>
    <i>
      <x v="46"/>
      <x/>
    </i>
    <i r="1" i="1">
      <x v="1"/>
    </i>
    <i>
      <x v="47"/>
      <x/>
    </i>
    <i r="1" i="1">
      <x v="1"/>
    </i>
    <i>
      <x v="48"/>
      <x/>
    </i>
    <i r="1" i="1">
      <x v="1"/>
    </i>
    <i>
      <x v="49"/>
      <x/>
    </i>
    <i r="1" i="1">
      <x v="1"/>
    </i>
    <i>
      <x v="50"/>
      <x/>
    </i>
    <i r="1" i="1">
      <x v="1"/>
    </i>
    <i>
      <x v="51"/>
      <x/>
    </i>
    <i r="1" i="1">
      <x v="1"/>
    </i>
    <i>
      <x v="52"/>
      <x/>
    </i>
    <i r="1" i="1">
      <x v="1"/>
    </i>
    <i>
      <x v="53"/>
      <x/>
    </i>
    <i r="1" i="1">
      <x v="1"/>
    </i>
    <i>
      <x v="54"/>
      <x/>
    </i>
    <i r="1" i="1">
      <x v="1"/>
    </i>
    <i>
      <x v="55"/>
      <x/>
    </i>
    <i r="1" i="1">
      <x v="1"/>
    </i>
    <i>
      <x v="56"/>
      <x/>
    </i>
    <i r="1" i="1">
      <x v="1"/>
    </i>
    <i>
      <x v="57"/>
      <x/>
    </i>
    <i r="1" i="1">
      <x v="1"/>
    </i>
    <i>
      <x v="58"/>
      <x/>
    </i>
    <i r="1" i="1">
      <x v="1"/>
    </i>
    <i>
      <x v="59"/>
      <x/>
    </i>
    <i r="1" i="1">
      <x v="1"/>
    </i>
    <i>
      <x v="60"/>
      <x/>
    </i>
    <i r="1" i="1">
      <x v="1"/>
    </i>
    <i>
      <x v="61"/>
      <x/>
    </i>
    <i r="1" i="1">
      <x v="1"/>
    </i>
    <i>
      <x v="62"/>
      <x/>
    </i>
    <i r="1" i="1">
      <x v="1"/>
    </i>
    <i>
      <x v="63"/>
      <x/>
    </i>
    <i r="1" i="1">
      <x v="1"/>
    </i>
    <i>
      <x v="64"/>
      <x/>
    </i>
    <i r="1" i="1">
      <x v="1"/>
    </i>
    <i>
      <x v="65"/>
      <x/>
    </i>
    <i r="1" i="1">
      <x v="1"/>
    </i>
    <i>
      <x v="66"/>
      <x/>
    </i>
    <i r="1" i="1">
      <x v="1"/>
    </i>
    <i>
      <x v="67"/>
      <x/>
    </i>
    <i r="1" i="1">
      <x v="1"/>
    </i>
    <i>
      <x v="68"/>
      <x/>
    </i>
    <i r="1" i="1">
      <x v="1"/>
    </i>
    <i>
      <x v="69"/>
      <x/>
    </i>
    <i r="1" i="1">
      <x v="1"/>
    </i>
    <i>
      <x v="70"/>
      <x/>
    </i>
    <i r="1" i="1">
      <x v="1"/>
    </i>
    <i t="grand">
      <x/>
    </i>
    <i t="grand" i="1">
      <x/>
    </i>
  </colItems>
  <dataFields count="2">
    <dataField name="Sum of FY2022 State" fld="3" baseField="0" baseItem="0"/>
    <dataField name="Sum of FY2022 Total"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CB975D8-447B-584A-BE71-F10F8434BC7F}"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20" firstHeaderRow="0" firstDataRow="1" firstDataCol="1"/>
  <pivotFields count="6">
    <pivotField showAll="0"/>
    <pivotField axis="axisRow" showAll="0">
      <items count="17">
        <item x="0"/>
        <item x="1"/>
        <item x="2"/>
        <item x="3"/>
        <item x="4"/>
        <item x="5"/>
        <item x="6"/>
        <item x="7"/>
        <item x="8"/>
        <item x="9"/>
        <item x="10"/>
        <item x="11"/>
        <item x="12"/>
        <item x="13"/>
        <item x="14"/>
        <item x="15"/>
        <item t="default"/>
      </items>
    </pivotField>
    <pivotField showAll="0"/>
    <pivotField dataField="1" showAll="0"/>
    <pivotField dataField="1" showAll="0"/>
    <pivotField showAll="0"/>
  </pivotFields>
  <rowFields count="1">
    <field x="1"/>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FY2022 State" fld="3" baseField="0" baseItem="0"/>
    <dataField name="Sum of FY2022 Other"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11088F-F8B9-2949-85C5-A8FF21BDCB82}" name="Table1" displayName="Table1" ref="B4:D10" totalsRowShown="0">
  <autoFilter ref="B4:D10" xr:uid="{5B11088F-F8B9-2949-85C5-A8FF21BDCB82}"/>
  <tableColumns count="3">
    <tableColumn id="1" xr3:uid="{353EEC49-706A-6541-8CDB-6D56989FFD63}" name="Column1" dataDxfId="2"/>
    <tableColumn id="2" xr3:uid="{25542F4D-7BC0-0446-B5EA-976C08C14A72}" name="Model 1 - Component level adjustments" dataDxfId="1"/>
    <tableColumn id="3" xr3:uid="{6C3B9C0A-84AC-EA4D-91F8-12D52B7BAFC2}" name="Model 2 - Top down alloca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 dT="2023-03-13T14:24:40.10" personId="{46027FD9-4E19-C842-8ACE-7495C7ABD2B7}" id="{965DDC34-2943-D048-9714-1039D1B9D748}">
    <text xml:space="preserve">Decision needed whether to count expenditures from all revenue sources, or only those from state apropos and UIF.  The vast majority (75%) of “other” revenue source expenditures are in Mission and O&amp;M.  </text>
  </threadedComment>
  <threadedComment ref="L3" dT="2023-02-16T19:26:41.39" personId="{46027FD9-4E19-C842-8ACE-7495C7ABD2B7}" id="{1627FE9A-A646-794F-BCDC-6F738AD56DB5}">
    <text>Options for different adjustments to convert current IL spending to “adequate” levels of spending.  Using the same across all categories would be simplest, but we could choose a different adjustment for each category if there’s good argument for it.</text>
  </threadedComment>
  <threadedComment ref="B9" dT="2023-02-16T19:25:08.77" personId="{46027FD9-4E19-C842-8ACE-7495C7ABD2B7}" id="{AE7084A1-A3D3-2B49-9391-7CCC6CAF6EE5}">
    <text>We may want to break this into more specific degree levels and/or program areas like Dan and Jeanette did.  Then the adequacy target would be based on a university’s make up of student credit hours at these different levels.  That would adjust for institutional variation in program offering.</text>
  </threadedComment>
  <threadedComment ref="Q18" dT="2023-02-27T19:34:01.58" personId="{46027FD9-4E19-C842-8ACE-7495C7ABD2B7}" id="{A1DEC4D4-6556-5942-929E-E9FD2EA918FF}">
    <text>The $1000/FTE has been adjusted to a headcount ratio based on the historical ratio of headcount/FTE</text>
  </threadedComment>
  <threadedComment ref="Q19" dT="2023-02-28T21:36:48.46" personId="{46027FD9-4E19-C842-8ACE-7495C7ABD2B7}" id="{4BC24DC8-8B32-C34B-9BB5-BF16BB4A046D}">
    <text>Not currently comparable to IL expenditures</text>
  </threadedComment>
</ThreadedComments>
</file>

<file path=xl/threadedComments/threadedComment2.xml><?xml version="1.0" encoding="utf-8"?>
<ThreadedComments xmlns="http://schemas.microsoft.com/office/spreadsheetml/2018/threadedcomments" xmlns:x="http://schemas.openxmlformats.org/spreadsheetml/2006/main">
  <threadedComment ref="E3" dT="2023-03-13T14:29:31.74" personId="{46027FD9-4E19-C842-8ACE-7495C7ABD2B7}" id="{489F8361-8F09-A34F-9246-9DF038EFC04A}">
    <text xml:space="preserve">The Student-Centered Access group proposed a Pell and New student equity adjustment of $250 and $140, respectively.  Another approach would be to provide an adjustment based on best practices. </text>
  </threadedComment>
  <threadedComment ref="G4" dT="2023-03-13T13:58:51.63" personId="{46027FD9-4E19-C842-8ACE-7495C7ABD2B7}" id="{88AE5184-A0E5-BE4F-A415-FECA33663FBD}">
    <text>We would then have to decide which students would count towards that adjustment (Only new students?  Pell, EBF Tier, etc?).
Should this adjustment be something all schools should do?  Those with with high minority/first-gen populations already, or those with low enrollment from those groups to increase their access?</text>
  </threadedComment>
</ThreadedComments>
</file>

<file path=xl/threadedComments/threadedComment3.xml><?xml version="1.0" encoding="utf-8"?>
<ThreadedComments xmlns="http://schemas.microsoft.com/office/spreadsheetml/2018/threadedcomments" xmlns:x="http://schemas.openxmlformats.org/spreadsheetml/2006/main">
  <threadedComment ref="C5" dT="2023-03-13T15:50:08.23" personId="{46027FD9-4E19-C842-8ACE-7495C7ABD2B7}" id="{BDEE5EE4-8790-6044-802C-88BCDB010F9C}">
    <text>We will have to decide what enrollment level to use to calculate the adequacy target - current levels or some projection or historical level.  We will need to align this decision with the base spending calculation and how often the adequacy target will be updated (the more frequent update, the less need to adjust to historic enrollment levels)</text>
  </threadedComment>
</ThreadedComments>
</file>

<file path=xl/threadedComments/threadedComment4.xml><?xml version="1.0" encoding="utf-8"?>
<ThreadedComments xmlns="http://schemas.microsoft.com/office/spreadsheetml/2018/threadedcomments" xmlns:x="http://schemas.openxmlformats.org/spreadsheetml/2006/main">
  <threadedComment ref="J2" dT="2023-03-06T19:31:11.31" personId="{46027FD9-4E19-C842-8ACE-7495C7ABD2B7}" id="{190C609E-DE84-B24F-9FCB-936F632644BE}">
    <text>Assumes Pell students pay 50% of the Per Student amount</text>
  </threadedComment>
  <threadedComment ref="B11" dT="2023-03-06T19:21:24.12" personId="{46027FD9-4E19-C842-8ACE-7495C7ABD2B7}" id="{442C57EA-B2AA-FB4A-8AD0-31A9B8F4ADEE}">
    <text>Removed hospital appropriation</text>
  </threadedComment>
  <threadedComment ref="D15" dT="2023-03-06T19:29:39.72" personId="{46027FD9-4E19-C842-8ACE-7495C7ABD2B7}" id="{43AFC004-C49C-034A-BDA5-324BB35DB977}">
    <text>Weighted Average</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38BE8-D96E-7A4C-99A7-D316026197CC}">
  <dimension ref="B4:D11"/>
  <sheetViews>
    <sheetView showGridLines="0" topLeftCell="A2" zoomScale="130" zoomScaleNormal="130" workbookViewId="0">
      <selection activeCell="F9" sqref="F9"/>
    </sheetView>
  </sheetViews>
  <sheetFormatPr baseColWidth="10" defaultRowHeight="15"/>
  <cols>
    <col min="2" max="2" width="39" bestFit="1" customWidth="1"/>
    <col min="3" max="3" width="33.83203125" customWidth="1"/>
    <col min="4" max="4" width="34.83203125" customWidth="1"/>
  </cols>
  <sheetData>
    <row r="4" spans="2:4">
      <c r="B4" t="s">
        <v>145</v>
      </c>
      <c r="C4" s="28" t="s">
        <v>142</v>
      </c>
      <c r="D4" s="28" t="s">
        <v>143</v>
      </c>
    </row>
    <row r="5" spans="2:4" ht="80">
      <c r="B5" s="27" t="s">
        <v>144</v>
      </c>
      <c r="C5" s="29" t="s">
        <v>134</v>
      </c>
      <c r="D5" s="29" t="s">
        <v>135</v>
      </c>
    </row>
    <row r="6" spans="2:4" ht="32">
      <c r="B6" s="27" t="s">
        <v>130</v>
      </c>
      <c r="C6" s="29" t="s">
        <v>131</v>
      </c>
      <c r="D6" s="29" t="s">
        <v>132</v>
      </c>
    </row>
    <row r="7" spans="2:4" ht="80">
      <c r="B7" s="27" t="s">
        <v>125</v>
      </c>
      <c r="C7" s="29" t="s">
        <v>136</v>
      </c>
      <c r="D7" s="29" t="s">
        <v>133</v>
      </c>
    </row>
    <row r="8" spans="2:4" ht="32">
      <c r="B8" s="27" t="s">
        <v>126</v>
      </c>
      <c r="C8" s="29" t="s">
        <v>137</v>
      </c>
      <c r="D8" s="29" t="s">
        <v>138</v>
      </c>
    </row>
    <row r="9" spans="2:4" ht="96">
      <c r="B9" s="27" t="s">
        <v>127</v>
      </c>
      <c r="C9" s="29" t="s">
        <v>139</v>
      </c>
      <c r="D9" s="29" t="s">
        <v>140</v>
      </c>
    </row>
    <row r="10" spans="2:4" ht="48">
      <c r="B10" s="27" t="s">
        <v>128</v>
      </c>
      <c r="C10" s="29" t="s">
        <v>148</v>
      </c>
      <c r="D10" s="29" t="s">
        <v>141</v>
      </c>
    </row>
    <row r="11" spans="2:4">
      <c r="C11" s="21"/>
      <c r="D11" s="21"/>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206C7-13F4-B046-A2F9-BC44D46FF3CB}">
  <sheetPr>
    <tabColor theme="9"/>
  </sheetPr>
  <dimension ref="A1:S43"/>
  <sheetViews>
    <sheetView showGridLines="0" zoomScale="130" zoomScaleNormal="130" workbookViewId="0">
      <selection activeCell="M15" sqref="M15"/>
    </sheetView>
  </sheetViews>
  <sheetFormatPr baseColWidth="10" defaultRowHeight="15"/>
  <cols>
    <col min="1" max="1" width="3.33203125" customWidth="1"/>
    <col min="2" max="2" width="34.33203125" bestFit="1" customWidth="1"/>
    <col min="3" max="4" width="16.1640625" hidden="1" customWidth="1"/>
    <col min="5" max="5" width="3.83203125" hidden="1" customWidth="1"/>
    <col min="6" max="6" width="13.6640625" hidden="1" customWidth="1"/>
    <col min="7" max="7" width="16" hidden="1" customWidth="1"/>
    <col min="8" max="10" width="15.83203125" customWidth="1"/>
    <col min="11" max="11" width="3.83203125" customWidth="1"/>
    <col min="12" max="13" width="15.5" customWidth="1"/>
    <col min="14" max="15" width="11.33203125" customWidth="1"/>
    <col min="16" max="16" width="3.83203125" customWidth="1"/>
    <col min="17" max="17" width="15.83203125" customWidth="1"/>
    <col min="18" max="18" width="3.83203125" customWidth="1"/>
    <col min="19" max="22" width="20.83203125" customWidth="1"/>
    <col min="23" max="23" width="3.6640625" customWidth="1"/>
    <col min="24" max="24" width="24.83203125" bestFit="1" customWidth="1"/>
    <col min="25" max="25" width="3.83203125" customWidth="1"/>
    <col min="26" max="28" width="21" customWidth="1"/>
    <col min="29" max="29" width="3.6640625" customWidth="1"/>
    <col min="30" max="30" width="24.33203125" customWidth="1"/>
    <col min="31" max="31" width="3.6640625" customWidth="1"/>
    <col min="32" max="32" width="24.33203125" customWidth="1"/>
  </cols>
  <sheetData>
    <row r="1" spans="1:17" ht="19">
      <c r="B1" s="154" t="s">
        <v>312</v>
      </c>
      <c r="C1" s="154"/>
      <c r="D1" s="154"/>
      <c r="E1" s="154"/>
      <c r="F1" s="154"/>
      <c r="G1" s="154"/>
      <c r="H1" s="154"/>
      <c r="I1" s="154"/>
      <c r="J1" s="154"/>
    </row>
    <row r="2" spans="1:17">
      <c r="A2" s="86"/>
      <c r="B2" s="15"/>
    </row>
    <row r="3" spans="1:17" s="106" customFormat="1" ht="34" customHeight="1">
      <c r="A3" s="86"/>
      <c r="C3" s="165" t="s">
        <v>152</v>
      </c>
      <c r="D3" s="165"/>
      <c r="F3" s="166" t="s">
        <v>313</v>
      </c>
      <c r="G3" s="166"/>
      <c r="H3" s="166"/>
      <c r="I3" s="166"/>
      <c r="J3" s="166"/>
      <c r="K3" s="113"/>
      <c r="L3" s="165" t="s">
        <v>345</v>
      </c>
      <c r="M3" s="165"/>
      <c r="N3" s="165"/>
      <c r="O3" s="165"/>
    </row>
    <row r="4" spans="1:17" s="106" customFormat="1" ht="32">
      <c r="A4" s="86"/>
      <c r="B4" s="108" t="s">
        <v>311</v>
      </c>
      <c r="C4" s="75" t="s">
        <v>150</v>
      </c>
      <c r="D4" s="75" t="s">
        <v>299</v>
      </c>
      <c r="E4" s="27"/>
      <c r="F4" s="75" t="s">
        <v>302</v>
      </c>
      <c r="G4" s="75" t="s">
        <v>265</v>
      </c>
      <c r="H4" s="75" t="s">
        <v>316</v>
      </c>
      <c r="I4" s="75" t="s">
        <v>314</v>
      </c>
      <c r="J4" s="139" t="s">
        <v>344</v>
      </c>
      <c r="K4" s="109"/>
      <c r="L4" s="75" t="s">
        <v>116</v>
      </c>
      <c r="M4" s="75" t="s">
        <v>346</v>
      </c>
      <c r="N4" s="110" t="s">
        <v>119</v>
      </c>
      <c r="O4" s="110" t="s">
        <v>124</v>
      </c>
      <c r="Q4" s="75" t="s">
        <v>347</v>
      </c>
    </row>
    <row r="5" spans="1:17">
      <c r="A5" s="86"/>
      <c r="B5" t="s">
        <v>114</v>
      </c>
      <c r="C5" s="26">
        <f>0.5*'IL Expend by Category by Inst'!D40*1000</f>
        <v>152760016.17868617</v>
      </c>
      <c r="D5" s="26">
        <f>0.5*'IL Expend by Category by Inst'!E40*1000</f>
        <v>198233364.07368612</v>
      </c>
      <c r="F5" s="19">
        <f>0.5*'FY10,15,22 R&amp;E Reports'!R37</f>
        <v>838.75266140177018</v>
      </c>
      <c r="G5" s="19">
        <f>0.5*'FY10,15,22 R&amp;E Reports'!P37</f>
        <v>678.20775752839029</v>
      </c>
      <c r="H5" s="19">
        <f>D5/'IL Historical Enroll &amp; Funding'!$E$30</f>
        <v>1072.9410202248689</v>
      </c>
      <c r="I5" s="19">
        <f>C5/'IL Historical Enroll &amp; Funding'!$E$30</f>
        <v>826.81585097553091</v>
      </c>
      <c r="J5" s="82">
        <f>H5</f>
        <v>1072.9410202248689</v>
      </c>
      <c r="K5" s="19"/>
      <c r="L5" s="163">
        <f>Q18</f>
        <v>4276.2551798131199</v>
      </c>
      <c r="M5" s="161">
        <f>Q19</f>
        <v>2692.5561241677287</v>
      </c>
      <c r="N5" s="19"/>
      <c r="O5" s="19"/>
      <c r="P5" s="19"/>
      <c r="Q5" s="19">
        <f>($L$5*(H5/SUM($H$5:$H$8))+H5)</f>
        <v>1403.8926484221779</v>
      </c>
    </row>
    <row r="6" spans="1:17">
      <c r="A6" s="86"/>
      <c r="B6" t="s">
        <v>113</v>
      </c>
      <c r="C6" s="26">
        <f>0.5*'IL Expend by Category by Inst'!D40*1000</f>
        <v>152760016.17868617</v>
      </c>
      <c r="D6" s="26">
        <f>0.5*'IL Expend by Category by Inst'!E40*1000</f>
        <v>198233364.07368612</v>
      </c>
      <c r="F6" s="19">
        <f>0.5*'FY10,15,22 R&amp;E Reports'!R37</f>
        <v>838.75266140177018</v>
      </c>
      <c r="G6" s="19">
        <f>0.5*'FY10,15,22 R&amp;E Reports'!P37</f>
        <v>678.20775752839029</v>
      </c>
      <c r="H6" s="19">
        <f>D6/'IL Historical Enroll &amp; Funding'!$E$30</f>
        <v>1072.9410202248689</v>
      </c>
      <c r="I6" s="19">
        <f>C6/'IL Historical Enroll &amp; Funding'!$E$30</f>
        <v>826.81585097553091</v>
      </c>
      <c r="J6" s="82">
        <f>H6</f>
        <v>1072.9410202248689</v>
      </c>
      <c r="K6" s="19"/>
      <c r="L6" s="164"/>
      <c r="M6" s="162"/>
      <c r="N6" s="19"/>
      <c r="O6" s="19"/>
      <c r="P6" s="19"/>
      <c r="Q6" s="19">
        <f t="shared" ref="Q6:Q7" si="0">($L$5*(H6/SUM($H$5:$H$8))+H6)</f>
        <v>1403.8926484221779</v>
      </c>
    </row>
    <row r="7" spans="1:17">
      <c r="A7" s="86"/>
      <c r="B7" t="s">
        <v>0</v>
      </c>
      <c r="C7" s="30">
        <f>'IL Expend by Category by Inst'!F40*1000</f>
        <v>58657071.193164848</v>
      </c>
      <c r="D7" s="30">
        <f>'IL Expend by Category by Inst'!G40*1000</f>
        <v>185399367.96316478</v>
      </c>
      <c r="F7" s="19">
        <f>'FY10,15,22 R&amp;E Reports'!R47</f>
        <v>1031.5811474121151</v>
      </c>
      <c r="G7" s="19">
        <f>'FY10,15,22 R&amp;E Reports'!P47</f>
        <v>354.75537881959838</v>
      </c>
      <c r="H7" s="19">
        <f>D7/'IL Historical Enroll &amp; Funding'!$E$30</f>
        <v>1003.4768261184408</v>
      </c>
      <c r="I7" s="19">
        <f>C7/'IL Historical Enroll &amp; Funding'!$E$30</f>
        <v>317.48226694071047</v>
      </c>
      <c r="J7" s="82">
        <f>H7</f>
        <v>1003.4768261184408</v>
      </c>
      <c r="K7" s="19"/>
      <c r="L7" s="164"/>
      <c r="M7" s="162"/>
      <c r="N7" s="19"/>
      <c r="O7" s="19"/>
      <c r="P7" s="19"/>
      <c r="Q7" s="19">
        <f t="shared" si="0"/>
        <v>1313.0020313273565</v>
      </c>
    </row>
    <row r="8" spans="1:17">
      <c r="A8" s="86"/>
      <c r="B8" t="s">
        <v>115</v>
      </c>
      <c r="C8" s="30">
        <f>'IL Expend by Category by Inst'!B40*1000</f>
        <v>1527787760.3415427</v>
      </c>
      <c r="D8" s="30">
        <f>'IL Expend by Category by Inst'!C40*1000</f>
        <v>1979524686.4315424</v>
      </c>
      <c r="F8" s="19">
        <f>'FY10,15,22 R&amp;E Reports'!R14</f>
        <v>9103.5800776555898</v>
      </c>
      <c r="G8" s="19">
        <f>'FY10,15,22 R&amp;E Reports'!P14</f>
        <v>7132.9922730458366</v>
      </c>
      <c r="H8" s="19">
        <f>D8/'IL Historical Enroll &amp; Funding'!$E$30</f>
        <v>10714.206695451552</v>
      </c>
      <c r="I8" s="19">
        <f>C8/'IL Historical Enroll &amp; Funding'!$E$30</f>
        <v>8269.1738897121231</v>
      </c>
      <c r="J8" s="82">
        <f>H8</f>
        <v>10714.206695451552</v>
      </c>
      <c r="K8" s="19"/>
      <c r="L8" s="164"/>
      <c r="M8" s="162"/>
      <c r="N8" s="19"/>
      <c r="O8" s="19"/>
      <c r="P8" s="19"/>
      <c r="Q8" s="19">
        <f>($L$5*(H8/SUM($H$5:$H$8))+H8)</f>
        <v>14019.033413661138</v>
      </c>
    </row>
    <row r="9" spans="1:17" hidden="1">
      <c r="A9" s="86"/>
      <c r="B9" s="103" t="s">
        <v>303</v>
      </c>
      <c r="C9" s="101"/>
      <c r="D9" s="101"/>
      <c r="E9" s="101"/>
      <c r="F9" s="102"/>
      <c r="G9" s="102"/>
      <c r="H9" s="102"/>
      <c r="I9" s="102"/>
      <c r="J9" s="140"/>
      <c r="K9" s="102"/>
      <c r="L9" s="102"/>
      <c r="M9" s="102"/>
      <c r="N9" s="102"/>
      <c r="O9" s="102"/>
      <c r="P9" s="102"/>
      <c r="Q9" s="102"/>
    </row>
    <row r="10" spans="1:17" hidden="1">
      <c r="A10" s="86"/>
      <c r="B10" s="103" t="s">
        <v>304</v>
      </c>
      <c r="C10" s="101"/>
      <c r="D10" s="101"/>
      <c r="E10" s="101"/>
      <c r="F10" s="102"/>
      <c r="G10" s="102"/>
      <c r="H10" s="102"/>
      <c r="I10" s="102"/>
      <c r="J10" s="140"/>
      <c r="K10" s="102"/>
      <c r="L10" s="102"/>
      <c r="M10" s="102"/>
      <c r="N10" s="102"/>
      <c r="O10" s="102"/>
      <c r="P10" s="102"/>
      <c r="Q10" s="102"/>
    </row>
    <row r="11" spans="1:17" hidden="1">
      <c r="A11" s="86"/>
      <c r="B11" s="103" t="s">
        <v>305</v>
      </c>
      <c r="C11" s="101"/>
      <c r="D11" s="101"/>
      <c r="E11" s="101"/>
      <c r="F11" s="102"/>
      <c r="G11" s="102"/>
      <c r="H11" s="102"/>
      <c r="I11" s="102"/>
      <c r="J11" s="140"/>
      <c r="K11" s="102"/>
      <c r="L11" s="102"/>
      <c r="M11" s="102"/>
      <c r="N11" s="102"/>
      <c r="O11" s="102"/>
      <c r="P11" s="102"/>
      <c r="Q11" s="102"/>
    </row>
    <row r="12" spans="1:17" hidden="1">
      <c r="A12" s="86"/>
      <c r="B12" s="103" t="s">
        <v>306</v>
      </c>
      <c r="C12" s="101"/>
      <c r="D12" s="101"/>
      <c r="E12" s="101"/>
      <c r="F12" s="102"/>
      <c r="G12" s="102"/>
      <c r="H12" s="102"/>
      <c r="I12" s="102"/>
      <c r="J12" s="140"/>
      <c r="K12" s="102"/>
      <c r="L12" s="102"/>
      <c r="M12" s="102"/>
      <c r="N12" s="102"/>
      <c r="O12" s="102"/>
      <c r="P12" s="102"/>
      <c r="Q12" s="102"/>
    </row>
    <row r="13" spans="1:17">
      <c r="A13" s="86"/>
      <c r="B13" t="s">
        <v>307</v>
      </c>
      <c r="C13" s="30">
        <f>('IL Expend by Category by Inst'!H40+'IL Expend by Category by Inst'!J40)*1000</f>
        <v>226718677.51231366</v>
      </c>
      <c r="D13" s="30">
        <f>('IL Expend by Category by Inst'!I40+'IL Expend by Category by Inst'!K40)*1000</f>
        <v>1530043169.3123133</v>
      </c>
      <c r="F13" s="19">
        <f>'FY10,15,22 R&amp;E Reports'!R20+'FY10,15,22 R&amp;E Reports'!R28</f>
        <v>7611.032978753663</v>
      </c>
      <c r="G13" s="19">
        <f>'FY10,15,22 R&amp;E Reports'!P20+'FY10,15,22 R&amp;E Reports'!P28</f>
        <v>1190.9177232540335</v>
      </c>
      <c r="H13" s="19">
        <f>D13/'IL Historical Enroll &amp; Funding'!$E$30</f>
        <v>8281.3813241842709</v>
      </c>
      <c r="I13" s="19">
        <f>C13/'IL Historical Enroll &amp; Funding'!$E$30</f>
        <v>1227.1182012714737</v>
      </c>
      <c r="J13" s="82">
        <f>I13</f>
        <v>1227.1182012714737</v>
      </c>
      <c r="K13" s="19"/>
      <c r="L13" s="96" t="s">
        <v>18</v>
      </c>
      <c r="M13" s="96" t="s">
        <v>18</v>
      </c>
      <c r="N13" s="19"/>
      <c r="O13" s="19"/>
      <c r="P13" s="19"/>
      <c r="Q13" s="19">
        <f>IFERROR(M13+I13,I13)</f>
        <v>1227.1182012714737</v>
      </c>
    </row>
    <row r="14" spans="1:17">
      <c r="A14" s="86"/>
      <c r="B14" s="100" t="s">
        <v>1</v>
      </c>
      <c r="C14" s="122">
        <f>('IL Expend by Category by Inst'!L40+'IL Expend by Category by Inst'!N40)*1000</f>
        <v>694170682.77560627</v>
      </c>
      <c r="D14" s="122">
        <f>('IL Expend by Category by Inst'!M40+'IL Expend by Category by Inst'!O40)*1000</f>
        <v>1261514096.0956063</v>
      </c>
      <c r="E14" s="100"/>
      <c r="F14" s="121">
        <f>'FY10,15,22 R&amp;E Reports'!R53+'FY10,15,22 R&amp;E Reports'!R68</f>
        <v>6066.2165188754252</v>
      </c>
      <c r="G14" s="121">
        <f>'FY10,15,22 R&amp;E Reports'!P53+'FY10,15,22 R&amp;E Reports'!P68</f>
        <v>3659.4368364545062</v>
      </c>
      <c r="H14" s="121">
        <f>D14/'IL Historical Enroll &amp; Funding'!$E$30</f>
        <v>6827.9637366681982</v>
      </c>
      <c r="I14" s="121">
        <f>C14/'IL Historical Enroll &amp; Funding'!$E$30</f>
        <v>3757.2091058828964</v>
      </c>
      <c r="J14" s="141">
        <f>I14</f>
        <v>3757.2091058828964</v>
      </c>
      <c r="K14" s="19"/>
      <c r="L14" s="123" t="s">
        <v>18</v>
      </c>
      <c r="M14" s="123" t="s">
        <v>18</v>
      </c>
      <c r="N14" s="121"/>
      <c r="O14" s="121"/>
      <c r="P14" s="19"/>
      <c r="Q14" s="121">
        <f>IFERROR(M14+I14,I14)</f>
        <v>3757.2091058828964</v>
      </c>
    </row>
    <row r="15" spans="1:17">
      <c r="A15" s="86"/>
      <c r="B15" s="23" t="s">
        <v>120</v>
      </c>
      <c r="C15" s="34">
        <f>SUM(C5:C14)</f>
        <v>2812854224.1799998</v>
      </c>
      <c r="D15" s="34">
        <f>SUM(D5:D14)</f>
        <v>5352948047.9499989</v>
      </c>
      <c r="E15" s="23"/>
      <c r="F15" s="24">
        <f>SUM(F5:F14)</f>
        <v>25489.916045500333</v>
      </c>
      <c r="G15" s="24">
        <f>SUM(G5:G14)</f>
        <v>13694.517726630755</v>
      </c>
      <c r="H15" s="24">
        <f>SUM(H5:H14)</f>
        <v>28972.910622872201</v>
      </c>
      <c r="I15" s="24">
        <f>SUM(I5:I14)</f>
        <v>15224.615165758267</v>
      </c>
      <c r="J15" s="83">
        <f>SUM(J5:J14)</f>
        <v>18847.892869174102</v>
      </c>
      <c r="L15" s="24">
        <f>SUM(L5:L14)</f>
        <v>4276.2551798131199</v>
      </c>
      <c r="M15" s="131">
        <f>SUM(M5:M14)</f>
        <v>2692.5561241677287</v>
      </c>
      <c r="Q15" s="24">
        <f>SUM(Q5:Q14)</f>
        <v>23124.148048987219</v>
      </c>
    </row>
    <row r="16" spans="1:17" ht="16" thickBot="1">
      <c r="A16" s="86"/>
      <c r="L16" s="19"/>
      <c r="M16" s="95"/>
    </row>
    <row r="17" spans="2:19" ht="32" customHeight="1">
      <c r="B17" s="132" t="s">
        <v>323</v>
      </c>
      <c r="J17" s="112" t="s">
        <v>121</v>
      </c>
      <c r="K17" s="31"/>
      <c r="L17" s="31"/>
      <c r="M17" s="31"/>
      <c r="N17" s="31"/>
      <c r="O17" s="31"/>
      <c r="P17" s="31"/>
      <c r="Q17" s="32"/>
    </row>
    <row r="18" spans="2:19" ht="32" customHeight="1">
      <c r="B18" s="152" t="s">
        <v>324</v>
      </c>
      <c r="J18" s="73" t="s">
        <v>116</v>
      </c>
      <c r="K18" s="157" t="s">
        <v>348</v>
      </c>
      <c r="L18" s="157"/>
      <c r="M18" s="157"/>
      <c r="N18" s="157"/>
      <c r="O18" s="157"/>
      <c r="P18" s="104"/>
      <c r="Q18" s="33">
        <f>6.7*600*'IL Historical Enroll &amp; Funding'!L31</f>
        <v>4276.2551798131199</v>
      </c>
    </row>
    <row r="19" spans="2:19" ht="32" customHeight="1">
      <c r="B19" s="153"/>
      <c r="J19" s="155" t="s">
        <v>346</v>
      </c>
      <c r="K19" s="157" t="s">
        <v>363</v>
      </c>
      <c r="L19" s="157"/>
      <c r="M19" s="157"/>
      <c r="N19" s="157"/>
      <c r="O19" s="157"/>
      <c r="P19" s="104"/>
      <c r="Q19" s="159">
        <f>(40000-35000)/35000*J15</f>
        <v>2692.5561241677287</v>
      </c>
    </row>
    <row r="20" spans="2:19" ht="16" thickBot="1">
      <c r="B20" s="153"/>
      <c r="J20" s="156"/>
      <c r="K20" s="158"/>
      <c r="L20" s="158"/>
      <c r="M20" s="158"/>
      <c r="N20" s="158"/>
      <c r="O20" s="158"/>
      <c r="P20" s="148"/>
      <c r="Q20" s="160"/>
      <c r="S20" s="95"/>
    </row>
    <row r="21" spans="2:19" ht="15" customHeight="1">
      <c r="B21" s="152" t="s">
        <v>325</v>
      </c>
      <c r="K21" s="150" t="s">
        <v>359</v>
      </c>
      <c r="L21" s="136"/>
      <c r="M21" s="136"/>
      <c r="N21" s="136"/>
      <c r="O21" s="136"/>
      <c r="P21" s="136"/>
      <c r="Q21" s="151"/>
    </row>
    <row r="22" spans="2:19">
      <c r="B22" s="152"/>
    </row>
    <row r="23" spans="2:19">
      <c r="B23" s="152"/>
    </row>
    <row r="24" spans="2:19">
      <c r="B24" s="152"/>
    </row>
    <row r="25" spans="2:19">
      <c r="B25" s="152"/>
    </row>
    <row r="26" spans="2:19">
      <c r="B26" s="152"/>
    </row>
    <row r="27" spans="2:19" ht="15" customHeight="1">
      <c r="B27" s="152" t="s">
        <v>331</v>
      </c>
    </row>
    <row r="28" spans="2:19">
      <c r="B28" s="152"/>
    </row>
    <row r="29" spans="2:19">
      <c r="B29" s="152"/>
    </row>
    <row r="30" spans="2:19">
      <c r="B30" s="152" t="s">
        <v>330</v>
      </c>
    </row>
    <row r="31" spans="2:19">
      <c r="B31" s="152"/>
    </row>
    <row r="32" spans="2:19">
      <c r="B32" s="152" t="s">
        <v>328</v>
      </c>
    </row>
    <row r="33" spans="2:2">
      <c r="B33" s="152"/>
    </row>
    <row r="34" spans="2:2" ht="15" customHeight="1">
      <c r="B34" s="152" t="s">
        <v>329</v>
      </c>
    </row>
    <row r="35" spans="2:2">
      <c r="B35" s="152"/>
    </row>
    <row r="36" spans="2:2">
      <c r="B36" s="152" t="s">
        <v>326</v>
      </c>
    </row>
    <row r="37" spans="2:2">
      <c r="B37" s="152"/>
    </row>
    <row r="38" spans="2:2">
      <c r="B38" s="152"/>
    </row>
    <row r="39" spans="2:2">
      <c r="B39" s="152" t="s">
        <v>326</v>
      </c>
    </row>
    <row r="40" spans="2:2">
      <c r="B40" s="152"/>
    </row>
    <row r="41" spans="2:2">
      <c r="B41" s="152"/>
    </row>
    <row r="42" spans="2:2">
      <c r="B42" s="152" t="s">
        <v>327</v>
      </c>
    </row>
    <row r="43" spans="2:2">
      <c r="B43" s="152"/>
    </row>
  </sheetData>
  <sheetProtection algorithmName="SHA-512" hashValue="vTwU2xSIOOlFAa4vqjg16hXGoKHHYCMWme5V0khUGXOnYPsfY4lWHhoR29tUMp/nyQW1rJSTf7f2lbbfpKt06w==" saltValue="8DDQFwp62ccd7tgafQJlWA==" spinCount="100000" sheet="1" objects="1" scenarios="1"/>
  <mergeCells count="19">
    <mergeCell ref="L3:O3"/>
    <mergeCell ref="K19:O20"/>
    <mergeCell ref="Q19:Q20"/>
    <mergeCell ref="M5:M8"/>
    <mergeCell ref="L5:L8"/>
    <mergeCell ref="K18:O18"/>
    <mergeCell ref="B42:B43"/>
    <mergeCell ref="B32:B33"/>
    <mergeCell ref="B34:B35"/>
    <mergeCell ref="B30:B31"/>
    <mergeCell ref="B1:J1"/>
    <mergeCell ref="J19:J20"/>
    <mergeCell ref="C3:D3"/>
    <mergeCell ref="F3:J3"/>
    <mergeCell ref="B27:B29"/>
    <mergeCell ref="B18:B20"/>
    <mergeCell ref="B21:B26"/>
    <mergeCell ref="B36:B38"/>
    <mergeCell ref="B39:B4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18460-2ECD-CF43-9A17-6DEE08E835EC}">
  <sheetPr>
    <tabColor theme="9"/>
  </sheetPr>
  <dimension ref="B1:S15"/>
  <sheetViews>
    <sheetView zoomScale="130" zoomScaleNormal="130" workbookViewId="0">
      <pane xSplit="3" topLeftCell="D1" activePane="topRight" state="frozen"/>
      <selection pane="topRight" activeCell="G4" sqref="G4"/>
    </sheetView>
  </sheetViews>
  <sheetFormatPr baseColWidth="10" defaultRowHeight="15"/>
  <cols>
    <col min="1" max="1" width="3" customWidth="1"/>
    <col min="2" max="2" width="34.33203125" bestFit="1" customWidth="1"/>
    <col min="3" max="3" width="17.5" customWidth="1"/>
    <col min="4" max="4" width="3.83203125" customWidth="1"/>
    <col min="5" max="6" width="19.83203125" hidden="1" customWidth="1"/>
    <col min="7" max="7" width="19.83203125" customWidth="1"/>
    <col min="8" max="8" width="3.83203125" customWidth="1"/>
    <col min="9" max="11" width="19.83203125" customWidth="1"/>
    <col min="12" max="12" width="3.83203125" customWidth="1"/>
    <col min="13" max="13" width="19.83203125" customWidth="1"/>
    <col min="14" max="14" width="3.83203125" customWidth="1"/>
    <col min="15" max="15" width="19.83203125" customWidth="1"/>
    <col min="16" max="16" width="3.83203125" customWidth="1"/>
    <col min="17" max="17" width="19.83203125" customWidth="1"/>
    <col min="18" max="18" width="3.83203125" customWidth="1"/>
    <col min="19" max="19" width="20.33203125" customWidth="1"/>
  </cols>
  <sheetData>
    <row r="1" spans="2:19" ht="19">
      <c r="B1" s="168" t="s">
        <v>309</v>
      </c>
      <c r="C1" s="168"/>
    </row>
    <row r="3" spans="2:19" s="114" customFormat="1" ht="16">
      <c r="E3" s="167" t="s">
        <v>350</v>
      </c>
      <c r="F3" s="167"/>
      <c r="G3" s="167"/>
      <c r="H3" s="84"/>
      <c r="I3" s="167" t="s">
        <v>351</v>
      </c>
      <c r="J3" s="167"/>
      <c r="K3" s="167"/>
      <c r="M3" s="115" t="s">
        <v>310</v>
      </c>
      <c r="O3" s="115" t="s">
        <v>122</v>
      </c>
      <c r="Q3" s="115" t="s">
        <v>1</v>
      </c>
      <c r="S3" s="166" t="s">
        <v>309</v>
      </c>
    </row>
    <row r="4" spans="2:19" ht="48">
      <c r="B4" s="108" t="s">
        <v>311</v>
      </c>
      <c r="C4" s="75" t="s">
        <v>349</v>
      </c>
      <c r="D4" s="75"/>
      <c r="E4" s="116" t="s">
        <v>117</v>
      </c>
      <c r="F4" s="117" t="s">
        <v>118</v>
      </c>
      <c r="G4" s="110" t="s">
        <v>315</v>
      </c>
      <c r="H4" s="113"/>
      <c r="I4" s="110" t="s">
        <v>275</v>
      </c>
      <c r="J4" s="110" t="s">
        <v>276</v>
      </c>
      <c r="K4" s="110" t="s">
        <v>277</v>
      </c>
      <c r="L4" s="106"/>
      <c r="M4" s="110" t="s">
        <v>308</v>
      </c>
      <c r="N4" s="106"/>
      <c r="O4" s="111"/>
      <c r="P4" s="106"/>
      <c r="Q4" s="111"/>
      <c r="S4" s="167"/>
    </row>
    <row r="5" spans="2:19">
      <c r="B5" t="s">
        <v>114</v>
      </c>
      <c r="C5" s="19">
        <f>'Mock Adequacy Adjustment'!Q5</f>
        <v>1403.8926484221779</v>
      </c>
      <c r="D5" s="19"/>
      <c r="E5" s="118">
        <v>250</v>
      </c>
      <c r="F5" s="118">
        <v>140</v>
      </c>
      <c r="G5" s="38">
        <v>1000</v>
      </c>
      <c r="I5" s="97"/>
      <c r="J5" s="97"/>
      <c r="K5" s="97"/>
      <c r="M5" s="98"/>
      <c r="O5" s="98"/>
      <c r="Q5" s="98"/>
      <c r="S5" s="142">
        <f>G5</f>
        <v>1000</v>
      </c>
    </row>
    <row r="6" spans="2:19">
      <c r="B6" t="s">
        <v>113</v>
      </c>
      <c r="C6" s="19">
        <f>'Mock Adequacy Adjustment'!Q6</f>
        <v>1403.8926484221779</v>
      </c>
      <c r="D6" s="19"/>
      <c r="E6" s="98"/>
      <c r="F6" s="98"/>
      <c r="G6" s="98"/>
      <c r="I6" s="38">
        <f t="shared" ref="I6:K6" si="0">I$15*($C$6/($C$6+$C$7))</f>
        <v>3100.3615831400575</v>
      </c>
      <c r="J6" s="38">
        <f t="shared" si="0"/>
        <v>2066.9077220933718</v>
      </c>
      <c r="K6" s="38">
        <f t="shared" si="0"/>
        <v>1033.4538610466859</v>
      </c>
      <c r="M6" s="98"/>
      <c r="O6" s="98"/>
      <c r="Q6" s="98"/>
      <c r="S6" s="169" t="s">
        <v>333</v>
      </c>
    </row>
    <row r="7" spans="2:19">
      <c r="B7" t="s">
        <v>0</v>
      </c>
      <c r="C7" s="19">
        <f>'Mock Adequacy Adjustment'!Q7</f>
        <v>1313.0020313273565</v>
      </c>
      <c r="D7" s="19"/>
      <c r="E7" s="98"/>
      <c r="F7" s="98"/>
      <c r="G7" s="98"/>
      <c r="I7" s="38">
        <f t="shared" ref="I7:K7" si="1">I$15*($C$7/($C$6+$C$7))</f>
        <v>2899.6384168599416</v>
      </c>
      <c r="J7" s="38">
        <f t="shared" si="1"/>
        <v>1933.0922779066277</v>
      </c>
      <c r="K7" s="38">
        <f t="shared" si="1"/>
        <v>966.54613895331386</v>
      </c>
      <c r="M7" s="98"/>
      <c r="O7" s="98"/>
      <c r="Q7" s="98"/>
      <c r="S7" s="169"/>
    </row>
    <row r="8" spans="2:19">
      <c r="B8" t="s">
        <v>115</v>
      </c>
      <c r="C8" s="19">
        <f>'Mock Adequacy Adjustment'!Q8</f>
        <v>14019.033413661138</v>
      </c>
      <c r="D8" s="19"/>
      <c r="E8" s="98"/>
      <c r="F8" s="98"/>
      <c r="G8" s="98"/>
      <c r="I8" s="97"/>
      <c r="J8" s="97"/>
      <c r="K8" s="97"/>
      <c r="M8" s="38">
        <v>667</v>
      </c>
      <c r="O8" s="98"/>
      <c r="Q8" s="98"/>
      <c r="S8" s="142">
        <f>M8</f>
        <v>667</v>
      </c>
    </row>
    <row r="9" spans="2:19" hidden="1">
      <c r="B9" s="103" t="s">
        <v>303</v>
      </c>
      <c r="C9" s="102"/>
      <c r="D9" s="19"/>
      <c r="E9" s="98"/>
      <c r="F9" s="98"/>
      <c r="G9" s="98"/>
      <c r="I9" s="97"/>
      <c r="J9" s="97"/>
      <c r="K9" s="97"/>
      <c r="M9" s="98"/>
      <c r="O9" s="98"/>
      <c r="Q9" s="98"/>
      <c r="S9" s="140"/>
    </row>
    <row r="10" spans="2:19" hidden="1">
      <c r="B10" s="103" t="s">
        <v>304</v>
      </c>
      <c r="C10" s="102"/>
      <c r="D10" s="19"/>
      <c r="E10" s="98"/>
      <c r="F10" s="98"/>
      <c r="G10" s="98"/>
      <c r="I10" s="97"/>
      <c r="J10" s="97"/>
      <c r="K10" s="97"/>
      <c r="M10" s="98"/>
      <c r="O10" s="98"/>
      <c r="Q10" s="98"/>
      <c r="S10" s="140"/>
    </row>
    <row r="11" spans="2:19" hidden="1">
      <c r="B11" s="103" t="s">
        <v>305</v>
      </c>
      <c r="C11" s="102"/>
      <c r="D11" s="19"/>
      <c r="E11" s="98"/>
      <c r="F11" s="98"/>
      <c r="G11" s="98"/>
      <c r="I11" s="97"/>
      <c r="J11" s="97"/>
      <c r="K11" s="97"/>
      <c r="M11" s="98"/>
      <c r="O11" s="98"/>
      <c r="Q11" s="98"/>
      <c r="S11" s="140"/>
    </row>
    <row r="12" spans="2:19" hidden="1">
      <c r="B12" s="103" t="s">
        <v>306</v>
      </c>
      <c r="C12" s="102"/>
      <c r="D12" s="19"/>
      <c r="E12" s="98"/>
      <c r="F12" s="98"/>
      <c r="G12" s="98"/>
      <c r="I12" s="97"/>
      <c r="J12" s="97"/>
      <c r="K12" s="97"/>
      <c r="M12" s="98"/>
      <c r="O12" s="98"/>
      <c r="Q12" s="98"/>
      <c r="S12" s="140"/>
    </row>
    <row r="13" spans="2:19">
      <c r="B13" t="s">
        <v>307</v>
      </c>
      <c r="C13" s="19">
        <f>'Mock Adequacy Adjustment'!Q13</f>
        <v>1227.1182012714737</v>
      </c>
      <c r="D13" s="19"/>
      <c r="E13" s="98"/>
      <c r="F13" s="98"/>
      <c r="G13" s="98"/>
      <c r="I13" s="97"/>
      <c r="J13" s="97"/>
      <c r="K13" s="97"/>
      <c r="M13" s="98"/>
      <c r="O13" s="37" t="s">
        <v>18</v>
      </c>
      <c r="Q13" s="98"/>
      <c r="S13" s="143" t="str">
        <f>O13</f>
        <v>TBD</v>
      </c>
    </row>
    <row r="14" spans="2:19">
      <c r="B14" s="100" t="s">
        <v>1</v>
      </c>
      <c r="C14" s="121">
        <f>'Mock Adequacy Adjustment'!Q14</f>
        <v>3757.2091058828964</v>
      </c>
      <c r="D14" s="121"/>
      <c r="E14" s="119"/>
      <c r="F14" s="119"/>
      <c r="G14" s="119"/>
      <c r="I14" s="120"/>
      <c r="J14" s="120"/>
      <c r="K14" s="120"/>
      <c r="M14" s="119"/>
      <c r="O14" s="119"/>
      <c r="Q14" s="99" t="s">
        <v>18</v>
      </c>
      <c r="S14" s="144" t="str">
        <f>Q14</f>
        <v>TBD</v>
      </c>
    </row>
    <row r="15" spans="2:19">
      <c r="B15" s="23" t="s">
        <v>120</v>
      </c>
      <c r="C15" s="24">
        <f>SUM(C5:C14)</f>
        <v>23124.148048987219</v>
      </c>
      <c r="D15" s="24"/>
      <c r="E15" s="24">
        <f>SUM(E5:E14)</f>
        <v>250</v>
      </c>
      <c r="F15" s="24">
        <f t="shared" ref="F15:G15" si="2">SUM(F5:F14)</f>
        <v>140</v>
      </c>
      <c r="G15" s="24">
        <f t="shared" si="2"/>
        <v>1000</v>
      </c>
      <c r="I15" s="77">
        <v>6000</v>
      </c>
      <c r="J15" s="77">
        <v>4000</v>
      </c>
      <c r="K15" s="77">
        <v>2000</v>
      </c>
      <c r="M15" s="24">
        <f t="shared" ref="M15" si="3">SUM(M5:M14)</f>
        <v>667</v>
      </c>
      <c r="O15" s="24">
        <f t="shared" ref="O15" si="4">SUM(O5:O14)</f>
        <v>0</v>
      </c>
      <c r="Q15" s="24">
        <f t="shared" ref="Q15" si="5">SUM(Q5:Q14)</f>
        <v>0</v>
      </c>
      <c r="S15" s="145" t="s">
        <v>334</v>
      </c>
    </row>
  </sheetData>
  <sheetProtection algorithmName="SHA-512" hashValue="gs2rlH9135h4Xo1XdECUaN+by/UWxbZWTwgl1GBpumU0BZQB+RN+/xna8hKHzZ00vVZ1Gzx7OcjIxWlqiAAjhg==" saltValue="107CUnfVG84zQn0lNTVnag==" spinCount="100000" sheet="1" objects="1" scenarios="1"/>
  <mergeCells count="5">
    <mergeCell ref="I3:K3"/>
    <mergeCell ref="E3:G3"/>
    <mergeCell ref="B1:C1"/>
    <mergeCell ref="S6:S7"/>
    <mergeCell ref="S3:S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C3925-B92E-3D48-A934-0078D0CE48F6}">
  <sheetPr>
    <tabColor theme="9"/>
  </sheetPr>
  <dimension ref="A2:AB25"/>
  <sheetViews>
    <sheetView zoomScale="130" zoomScaleNormal="130" workbookViewId="0">
      <selection activeCell="W24" sqref="W24"/>
    </sheetView>
  </sheetViews>
  <sheetFormatPr baseColWidth="10" defaultRowHeight="15"/>
  <cols>
    <col min="1" max="1" width="4.5" customWidth="1"/>
    <col min="2" max="2" width="34.33203125" bestFit="1" customWidth="1"/>
    <col min="3" max="3" width="12.5" customWidth="1"/>
    <col min="4" max="4" width="3.83203125" customWidth="1"/>
    <col min="5" max="5" width="14.83203125" customWidth="1"/>
    <col min="6" max="6" width="3.83203125" customWidth="1"/>
    <col min="7" max="7" width="12.33203125" customWidth="1"/>
    <col min="8" max="13" width="15" customWidth="1"/>
    <col min="14" max="14" width="3.83203125" customWidth="1"/>
    <col min="15" max="15" width="12.33203125" customWidth="1"/>
    <col min="16" max="21" width="15" customWidth="1"/>
    <col min="22" max="22" width="3.83203125" customWidth="1"/>
    <col min="23" max="23" width="15" customWidth="1"/>
    <col min="24" max="24" width="3.83203125" customWidth="1"/>
    <col min="25" max="27" width="15" customWidth="1"/>
    <col min="29" max="29" width="10.83203125" customWidth="1"/>
  </cols>
  <sheetData>
    <row r="2" spans="1:28">
      <c r="B2" s="130" t="s">
        <v>347</v>
      </c>
      <c r="C2" s="131">
        <f>'Mock Adequacy Adjustment'!Q15</f>
        <v>23124.148048987219</v>
      </c>
      <c r="E2" s="16"/>
    </row>
    <row r="3" spans="1:28">
      <c r="B3" s="17"/>
      <c r="C3" s="24"/>
      <c r="O3" s="170" t="s">
        <v>354</v>
      </c>
      <c r="P3" s="170"/>
      <c r="Q3" s="170"/>
      <c r="R3" s="170"/>
      <c r="S3" s="170"/>
      <c r="T3" s="170"/>
      <c r="U3" s="170"/>
    </row>
    <row r="4" spans="1:28">
      <c r="G4" s="170" t="s">
        <v>355</v>
      </c>
      <c r="H4" s="170"/>
      <c r="I4" s="170"/>
      <c r="J4" s="170"/>
      <c r="K4" s="170"/>
      <c r="L4" s="170"/>
      <c r="M4" s="170"/>
      <c r="N4" s="20"/>
      <c r="O4" s="38">
        <f>'Mock Equity Adjustment'!G5</f>
        <v>1000</v>
      </c>
      <c r="P4" s="38">
        <f>'Mock Equity Adjustment'!I15</f>
        <v>6000</v>
      </c>
      <c r="Q4" s="38">
        <f>'Mock Equity Adjustment'!J15</f>
        <v>4000</v>
      </c>
      <c r="R4" s="38">
        <f>'Mock Equity Adjustment'!K15</f>
        <v>2000</v>
      </c>
      <c r="S4" s="38">
        <f>'Mock Equity Adjustment'!M8</f>
        <v>667</v>
      </c>
      <c r="T4" s="147" t="s">
        <v>18</v>
      </c>
      <c r="U4" s="147" t="s">
        <v>18</v>
      </c>
      <c r="V4" s="20"/>
      <c r="W4" s="20"/>
      <c r="X4" s="20"/>
      <c r="Y4" s="20"/>
      <c r="Z4" s="20"/>
      <c r="AA4" s="20"/>
    </row>
    <row r="5" spans="1:28" s="29" customFormat="1" ht="34" customHeight="1">
      <c r="A5" s="125"/>
      <c r="C5" s="107" t="s">
        <v>358</v>
      </c>
      <c r="D5" s="84"/>
      <c r="E5" s="166" t="s">
        <v>353</v>
      </c>
      <c r="F5" s="84"/>
      <c r="G5" s="166" t="s">
        <v>318</v>
      </c>
      <c r="H5" s="166"/>
      <c r="I5" s="166"/>
      <c r="J5" s="166"/>
      <c r="K5" s="166" t="s">
        <v>310</v>
      </c>
      <c r="L5" s="166" t="s">
        <v>122</v>
      </c>
      <c r="M5" s="166" t="s">
        <v>1</v>
      </c>
      <c r="N5" s="127"/>
      <c r="O5" s="166" t="s">
        <v>318</v>
      </c>
      <c r="P5" s="166"/>
      <c r="Q5" s="166"/>
      <c r="R5" s="166"/>
      <c r="S5" s="166" t="s">
        <v>310</v>
      </c>
      <c r="T5" s="166" t="s">
        <v>122</v>
      </c>
      <c r="U5" s="166" t="s">
        <v>1</v>
      </c>
      <c r="V5" s="127"/>
      <c r="W5" s="166" t="s">
        <v>322</v>
      </c>
      <c r="X5" s="127"/>
      <c r="Y5" s="166" t="s">
        <v>335</v>
      </c>
      <c r="Z5" s="127"/>
      <c r="AA5" s="127"/>
    </row>
    <row r="6" spans="1:28" s="29" customFormat="1" ht="32">
      <c r="A6" s="86"/>
      <c r="B6" s="124" t="s">
        <v>96</v>
      </c>
      <c r="C6" s="75" t="s">
        <v>317</v>
      </c>
      <c r="D6" s="75"/>
      <c r="E6" s="167"/>
      <c r="F6" s="75"/>
      <c r="G6" s="167"/>
      <c r="H6" s="126" t="s">
        <v>319</v>
      </c>
      <c r="I6" s="126" t="s">
        <v>320</v>
      </c>
      <c r="J6" s="126" t="s">
        <v>321</v>
      </c>
      <c r="K6" s="167"/>
      <c r="L6" s="167"/>
      <c r="M6" s="167"/>
      <c r="N6" s="128"/>
      <c r="O6" s="167"/>
      <c r="P6" s="126" t="s">
        <v>319</v>
      </c>
      <c r="Q6" s="126" t="s">
        <v>320</v>
      </c>
      <c r="R6" s="126" t="s">
        <v>321</v>
      </c>
      <c r="S6" s="167"/>
      <c r="T6" s="167"/>
      <c r="U6" s="167"/>
      <c r="V6" s="128"/>
      <c r="W6" s="167"/>
      <c r="X6" s="128"/>
      <c r="Y6" s="167"/>
      <c r="Z6" s="128"/>
      <c r="AA6" s="128"/>
    </row>
    <row r="7" spans="1:28">
      <c r="A7" s="86"/>
      <c r="B7" s="1" t="s">
        <v>5</v>
      </c>
      <c r="C7" s="18">
        <v>2366</v>
      </c>
      <c r="D7" s="18"/>
      <c r="E7" s="19">
        <f t="shared" ref="E7:E18" si="0">C7*$C$2</f>
        <v>54711734.283903763</v>
      </c>
      <c r="F7" s="18"/>
      <c r="G7" s="18">
        <v>100</v>
      </c>
      <c r="H7" s="18">
        <v>2089.127659574468</v>
      </c>
      <c r="I7" s="18">
        <v>5</v>
      </c>
      <c r="J7" s="18">
        <v>60</v>
      </c>
      <c r="K7" s="18">
        <f>C7</f>
        <v>2366</v>
      </c>
      <c r="L7" s="134">
        <v>0</v>
      </c>
      <c r="M7" s="134">
        <v>0</v>
      </c>
      <c r="N7" s="18"/>
      <c r="O7" s="19">
        <f>O$4*G7</f>
        <v>100000</v>
      </c>
      <c r="P7" s="19">
        <f>P$4*H7</f>
        <v>12534765.957446808</v>
      </c>
      <c r="Q7" s="19">
        <f>Q$4*I7</f>
        <v>20000</v>
      </c>
      <c r="R7" s="19">
        <f>R$4*J7</f>
        <v>120000</v>
      </c>
      <c r="S7" s="19">
        <f>S$4*K7</f>
        <v>1578122</v>
      </c>
      <c r="T7" s="19">
        <f>IFERROR(T$4*L7,0)</f>
        <v>0</v>
      </c>
      <c r="U7" s="19">
        <f>IFERROR(U$4*M7,0)</f>
        <v>0</v>
      </c>
      <c r="V7" s="18"/>
      <c r="W7" s="19">
        <f t="shared" ref="W7:W18" si="1">SUM(O7:U7)</f>
        <v>14352887.957446808</v>
      </c>
      <c r="X7" s="18"/>
      <c r="Y7" s="19">
        <f t="shared" ref="Y7:Y18" si="2">W7+E7</f>
        <v>69064622.241350576</v>
      </c>
      <c r="Z7" s="18"/>
      <c r="AA7" s="18"/>
      <c r="AB7" s="16"/>
    </row>
    <row r="8" spans="1:28">
      <c r="A8" s="86"/>
      <c r="B8" s="1" t="s">
        <v>6</v>
      </c>
      <c r="C8" s="18">
        <v>8608</v>
      </c>
      <c r="D8" s="18"/>
      <c r="E8" s="19">
        <f t="shared" si="0"/>
        <v>199052666.405682</v>
      </c>
      <c r="F8" s="18"/>
      <c r="G8" s="18">
        <v>200</v>
      </c>
      <c r="H8" s="18">
        <v>1507.52</v>
      </c>
      <c r="I8" s="18">
        <v>10</v>
      </c>
      <c r="J8" s="18">
        <v>55</v>
      </c>
      <c r="K8" s="18">
        <f t="shared" ref="K8:K18" si="3">C8</f>
        <v>8608</v>
      </c>
      <c r="L8" s="134">
        <v>0</v>
      </c>
      <c r="M8" s="134">
        <v>0</v>
      </c>
      <c r="N8" s="18"/>
      <c r="O8" s="19">
        <f t="shared" ref="O8:O18" si="4">O$4*G8</f>
        <v>200000</v>
      </c>
      <c r="P8" s="19">
        <f t="shared" ref="P8:P18" si="5">P$4*H8</f>
        <v>9045120</v>
      </c>
      <c r="Q8" s="19">
        <f t="shared" ref="Q8:Q18" si="6">Q$4*I8</f>
        <v>40000</v>
      </c>
      <c r="R8" s="19">
        <f t="shared" ref="R8:R18" si="7">R$4*J8</f>
        <v>110000</v>
      </c>
      <c r="S8" s="19">
        <f t="shared" ref="S8:S18" si="8">S$4*K8</f>
        <v>5741536</v>
      </c>
      <c r="T8" s="19">
        <f t="shared" ref="T8:T18" si="9">IFERROR(T$4*L8,0)</f>
        <v>0</v>
      </c>
      <c r="U8" s="19">
        <f t="shared" ref="U8:U18" si="10">IFERROR(U$4*M8,0)</f>
        <v>0</v>
      </c>
      <c r="V8" s="18"/>
      <c r="W8" s="19">
        <f t="shared" si="1"/>
        <v>15136656</v>
      </c>
      <c r="X8" s="18"/>
      <c r="Y8" s="19">
        <f t="shared" si="2"/>
        <v>214189322.405682</v>
      </c>
      <c r="Z8" s="18"/>
      <c r="AA8" s="18"/>
      <c r="AB8" s="16"/>
    </row>
    <row r="9" spans="1:28">
      <c r="A9" s="86"/>
      <c r="B9" s="1" t="s">
        <v>7</v>
      </c>
      <c r="C9" s="18">
        <v>4395</v>
      </c>
      <c r="D9" s="18"/>
      <c r="E9" s="19">
        <f t="shared" si="0"/>
        <v>101630630.67529882</v>
      </c>
      <c r="F9" s="18"/>
      <c r="G9" s="18">
        <v>300</v>
      </c>
      <c r="H9" s="18">
        <v>998.07</v>
      </c>
      <c r="I9" s="18">
        <v>15</v>
      </c>
      <c r="J9" s="18">
        <v>50</v>
      </c>
      <c r="K9" s="18">
        <f t="shared" si="3"/>
        <v>4395</v>
      </c>
      <c r="L9" s="134">
        <v>0</v>
      </c>
      <c r="M9" s="134">
        <v>0</v>
      </c>
      <c r="N9" s="18"/>
      <c r="O9" s="19">
        <f t="shared" si="4"/>
        <v>300000</v>
      </c>
      <c r="P9" s="19">
        <f t="shared" si="5"/>
        <v>5988420</v>
      </c>
      <c r="Q9" s="19">
        <f t="shared" si="6"/>
        <v>60000</v>
      </c>
      <c r="R9" s="19">
        <f t="shared" si="7"/>
        <v>100000</v>
      </c>
      <c r="S9" s="19">
        <f t="shared" si="8"/>
        <v>2931465</v>
      </c>
      <c r="T9" s="19">
        <f t="shared" si="9"/>
        <v>0</v>
      </c>
      <c r="U9" s="19">
        <f t="shared" si="10"/>
        <v>0</v>
      </c>
      <c r="V9" s="18"/>
      <c r="W9" s="19">
        <f t="shared" si="1"/>
        <v>9379885</v>
      </c>
      <c r="X9" s="18"/>
      <c r="Y9" s="19">
        <f t="shared" si="2"/>
        <v>111010515.67529882</v>
      </c>
      <c r="Z9" s="18"/>
      <c r="AA9" s="18"/>
      <c r="AB9" s="16"/>
    </row>
    <row r="10" spans="1:28">
      <c r="A10" s="86"/>
      <c r="B10" s="1" t="s">
        <v>8</v>
      </c>
      <c r="C10" s="18">
        <v>20233</v>
      </c>
      <c r="D10" s="18"/>
      <c r="E10" s="19">
        <f t="shared" si="0"/>
        <v>467870887.47515839</v>
      </c>
      <c r="F10" s="18"/>
      <c r="G10" s="18">
        <v>400</v>
      </c>
      <c r="H10" s="18">
        <v>4845.8999999999996</v>
      </c>
      <c r="I10" s="18">
        <v>20</v>
      </c>
      <c r="J10" s="18">
        <v>45</v>
      </c>
      <c r="K10" s="18">
        <f t="shared" si="3"/>
        <v>20233</v>
      </c>
      <c r="L10" s="134">
        <v>0</v>
      </c>
      <c r="M10" s="134">
        <v>0</v>
      </c>
      <c r="N10" s="18"/>
      <c r="O10" s="19">
        <f t="shared" si="4"/>
        <v>400000</v>
      </c>
      <c r="P10" s="19">
        <f t="shared" si="5"/>
        <v>29075399.999999996</v>
      </c>
      <c r="Q10" s="19">
        <f t="shared" si="6"/>
        <v>80000</v>
      </c>
      <c r="R10" s="19">
        <f t="shared" si="7"/>
        <v>90000</v>
      </c>
      <c r="S10" s="19">
        <f t="shared" si="8"/>
        <v>13495411</v>
      </c>
      <c r="T10" s="19">
        <f t="shared" si="9"/>
        <v>0</v>
      </c>
      <c r="U10" s="19">
        <f t="shared" si="10"/>
        <v>0</v>
      </c>
      <c r="V10" s="18"/>
      <c r="W10" s="19">
        <f t="shared" si="1"/>
        <v>43140811</v>
      </c>
      <c r="X10" s="18"/>
      <c r="Y10" s="19">
        <f t="shared" si="2"/>
        <v>511011698.47515839</v>
      </c>
      <c r="Z10" s="18"/>
      <c r="AA10" s="18"/>
      <c r="AB10" s="16"/>
    </row>
    <row r="11" spans="1:28">
      <c r="A11" s="86"/>
      <c r="B11" s="1" t="s">
        <v>9</v>
      </c>
      <c r="C11" s="18">
        <v>6440</v>
      </c>
      <c r="D11" s="18"/>
      <c r="E11" s="19">
        <f t="shared" si="0"/>
        <v>148919513.4354777</v>
      </c>
      <c r="F11" s="18"/>
      <c r="G11" s="18">
        <v>500</v>
      </c>
      <c r="H11" s="18">
        <v>1536</v>
      </c>
      <c r="I11" s="18">
        <v>25</v>
      </c>
      <c r="J11" s="18">
        <v>40</v>
      </c>
      <c r="K11" s="18">
        <f t="shared" si="3"/>
        <v>6440</v>
      </c>
      <c r="L11" s="134">
        <v>0</v>
      </c>
      <c r="M11" s="134">
        <v>0</v>
      </c>
      <c r="N11" s="18"/>
      <c r="O11" s="19">
        <f t="shared" si="4"/>
        <v>500000</v>
      </c>
      <c r="P11" s="19">
        <f t="shared" si="5"/>
        <v>9216000</v>
      </c>
      <c r="Q11" s="19">
        <f t="shared" si="6"/>
        <v>100000</v>
      </c>
      <c r="R11" s="19">
        <f t="shared" si="7"/>
        <v>80000</v>
      </c>
      <c r="S11" s="19">
        <f t="shared" si="8"/>
        <v>4295480</v>
      </c>
      <c r="T11" s="19">
        <f t="shared" si="9"/>
        <v>0</v>
      </c>
      <c r="U11" s="19">
        <f t="shared" si="10"/>
        <v>0</v>
      </c>
      <c r="V11" s="18"/>
      <c r="W11" s="19">
        <f t="shared" si="1"/>
        <v>14191480</v>
      </c>
      <c r="X11" s="18"/>
      <c r="Y11" s="19">
        <f t="shared" si="2"/>
        <v>163110993.4354777</v>
      </c>
      <c r="Z11" s="18"/>
      <c r="AA11" s="18"/>
      <c r="AB11" s="16"/>
    </row>
    <row r="12" spans="1:28">
      <c r="A12" s="86"/>
      <c r="B12" s="1" t="s">
        <v>10</v>
      </c>
      <c r="C12" s="18">
        <v>16234</v>
      </c>
      <c r="D12" s="18"/>
      <c r="E12" s="19">
        <f t="shared" si="0"/>
        <v>375397419.42725849</v>
      </c>
      <c r="F12" s="18"/>
      <c r="G12" s="18">
        <v>600</v>
      </c>
      <c r="H12" s="18">
        <v>4477.16</v>
      </c>
      <c r="I12" s="18">
        <v>30</v>
      </c>
      <c r="J12" s="18">
        <v>35</v>
      </c>
      <c r="K12" s="18">
        <f t="shared" si="3"/>
        <v>16234</v>
      </c>
      <c r="L12" s="134">
        <v>0</v>
      </c>
      <c r="M12" s="134">
        <v>0</v>
      </c>
      <c r="N12" s="18"/>
      <c r="O12" s="19">
        <f t="shared" si="4"/>
        <v>600000</v>
      </c>
      <c r="P12" s="19">
        <f t="shared" si="5"/>
        <v>26862960</v>
      </c>
      <c r="Q12" s="19">
        <f t="shared" si="6"/>
        <v>120000</v>
      </c>
      <c r="R12" s="19">
        <f t="shared" si="7"/>
        <v>70000</v>
      </c>
      <c r="S12" s="19">
        <f t="shared" si="8"/>
        <v>10828078</v>
      </c>
      <c r="T12" s="19">
        <f t="shared" si="9"/>
        <v>0</v>
      </c>
      <c r="U12" s="19">
        <f t="shared" si="10"/>
        <v>0</v>
      </c>
      <c r="V12" s="18"/>
      <c r="W12" s="19">
        <f t="shared" si="1"/>
        <v>38481038</v>
      </c>
      <c r="X12" s="18"/>
      <c r="Y12" s="19">
        <f t="shared" si="2"/>
        <v>413878457.42725849</v>
      </c>
      <c r="Z12" s="18"/>
      <c r="AA12" s="18"/>
      <c r="AB12" s="16"/>
    </row>
    <row r="13" spans="1:28">
      <c r="A13" s="86"/>
      <c r="B13" s="1" t="s">
        <v>11</v>
      </c>
      <c r="C13" s="18">
        <v>11266</v>
      </c>
      <c r="D13" s="18"/>
      <c r="E13" s="19">
        <f t="shared" si="0"/>
        <v>260516651.91989002</v>
      </c>
      <c r="F13" s="18"/>
      <c r="G13" s="18">
        <v>700</v>
      </c>
      <c r="H13" s="18">
        <v>2441.6</v>
      </c>
      <c r="I13" s="18">
        <v>35</v>
      </c>
      <c r="J13" s="18">
        <v>30</v>
      </c>
      <c r="K13" s="18">
        <f t="shared" si="3"/>
        <v>11266</v>
      </c>
      <c r="L13" s="134">
        <v>0</v>
      </c>
      <c r="M13" s="134">
        <v>0</v>
      </c>
      <c r="N13" s="18"/>
      <c r="O13" s="19">
        <f t="shared" si="4"/>
        <v>700000</v>
      </c>
      <c r="P13" s="19">
        <f t="shared" si="5"/>
        <v>14649600</v>
      </c>
      <c r="Q13" s="19">
        <f t="shared" si="6"/>
        <v>140000</v>
      </c>
      <c r="R13" s="19">
        <f t="shared" si="7"/>
        <v>60000</v>
      </c>
      <c r="S13" s="19">
        <f t="shared" si="8"/>
        <v>7514422</v>
      </c>
      <c r="T13" s="19">
        <f t="shared" si="9"/>
        <v>0</v>
      </c>
      <c r="U13" s="19">
        <f t="shared" si="10"/>
        <v>0</v>
      </c>
      <c r="V13" s="18"/>
      <c r="W13" s="19">
        <f t="shared" si="1"/>
        <v>23064022</v>
      </c>
      <c r="X13" s="18"/>
      <c r="Y13" s="19">
        <f t="shared" si="2"/>
        <v>283580673.91989005</v>
      </c>
      <c r="Z13" s="18"/>
      <c r="AA13" s="18"/>
      <c r="AB13" s="16"/>
    </row>
    <row r="14" spans="1:28">
      <c r="A14" s="86"/>
      <c r="B14" s="1" t="s">
        <v>12</v>
      </c>
      <c r="C14" s="18">
        <v>13010</v>
      </c>
      <c r="D14" s="18"/>
      <c r="E14" s="19">
        <f t="shared" si="0"/>
        <v>300845166.1173237</v>
      </c>
      <c r="F14" s="18"/>
      <c r="G14" s="18">
        <v>800</v>
      </c>
      <c r="H14" s="18">
        <v>2723.0079999999998</v>
      </c>
      <c r="I14" s="18">
        <v>40</v>
      </c>
      <c r="J14" s="18">
        <v>25</v>
      </c>
      <c r="K14" s="18">
        <f t="shared" si="3"/>
        <v>13010</v>
      </c>
      <c r="L14" s="134">
        <v>0</v>
      </c>
      <c r="M14" s="134">
        <v>0</v>
      </c>
      <c r="N14" s="18"/>
      <c r="O14" s="19">
        <f t="shared" si="4"/>
        <v>800000</v>
      </c>
      <c r="P14" s="19">
        <f t="shared" si="5"/>
        <v>16338047.999999998</v>
      </c>
      <c r="Q14" s="19">
        <f t="shared" si="6"/>
        <v>160000</v>
      </c>
      <c r="R14" s="19">
        <f t="shared" si="7"/>
        <v>50000</v>
      </c>
      <c r="S14" s="19">
        <f t="shared" si="8"/>
        <v>8677670</v>
      </c>
      <c r="T14" s="19">
        <f t="shared" si="9"/>
        <v>0</v>
      </c>
      <c r="U14" s="19">
        <f t="shared" si="10"/>
        <v>0</v>
      </c>
      <c r="V14" s="18"/>
      <c r="W14" s="19">
        <f t="shared" si="1"/>
        <v>26025718</v>
      </c>
      <c r="X14" s="18"/>
      <c r="Y14" s="19">
        <f t="shared" si="2"/>
        <v>326870884.1173237</v>
      </c>
      <c r="Z14" s="18"/>
      <c r="AA14" s="18"/>
      <c r="AB14" s="16"/>
    </row>
    <row r="15" spans="1:28">
      <c r="A15" s="86"/>
      <c r="B15" s="1" t="s">
        <v>13</v>
      </c>
      <c r="C15" s="18">
        <v>34199</v>
      </c>
      <c r="D15" s="18"/>
      <c r="E15" s="19">
        <f t="shared" si="0"/>
        <v>790822739.12731385</v>
      </c>
      <c r="F15" s="18"/>
      <c r="G15" s="18">
        <v>900</v>
      </c>
      <c r="H15" s="18">
        <v>10620.26</v>
      </c>
      <c r="I15" s="18">
        <v>45</v>
      </c>
      <c r="J15" s="18">
        <v>20</v>
      </c>
      <c r="K15" s="18">
        <f t="shared" si="3"/>
        <v>34199</v>
      </c>
      <c r="L15" s="134">
        <v>0</v>
      </c>
      <c r="M15" s="134">
        <v>0</v>
      </c>
      <c r="N15" s="18"/>
      <c r="O15" s="19">
        <f t="shared" si="4"/>
        <v>900000</v>
      </c>
      <c r="P15" s="19">
        <f t="shared" si="5"/>
        <v>63721560</v>
      </c>
      <c r="Q15" s="19">
        <f t="shared" si="6"/>
        <v>180000</v>
      </c>
      <c r="R15" s="19">
        <f t="shared" si="7"/>
        <v>40000</v>
      </c>
      <c r="S15" s="19">
        <f t="shared" si="8"/>
        <v>22810733</v>
      </c>
      <c r="T15" s="19">
        <f t="shared" si="9"/>
        <v>0</v>
      </c>
      <c r="U15" s="19">
        <f t="shared" si="10"/>
        <v>0</v>
      </c>
      <c r="V15" s="18"/>
      <c r="W15" s="19">
        <f t="shared" si="1"/>
        <v>87652293</v>
      </c>
      <c r="X15" s="18"/>
      <c r="Y15" s="19">
        <f t="shared" si="2"/>
        <v>878475032.12731385</v>
      </c>
      <c r="Z15" s="18"/>
      <c r="AA15" s="18"/>
      <c r="AB15" s="16"/>
    </row>
    <row r="16" spans="1:28">
      <c r="A16" s="86"/>
      <c r="B16" s="1" t="s">
        <v>14</v>
      </c>
      <c r="C16" s="18">
        <v>3944</v>
      </c>
      <c r="D16" s="18"/>
      <c r="E16" s="19">
        <f t="shared" si="0"/>
        <v>91201639.905205593</v>
      </c>
      <c r="F16" s="18"/>
      <c r="G16" s="18">
        <v>1000</v>
      </c>
      <c r="H16" s="18">
        <v>707.69999999999993</v>
      </c>
      <c r="I16" s="18">
        <v>50</v>
      </c>
      <c r="J16" s="18">
        <v>15</v>
      </c>
      <c r="K16" s="18">
        <f t="shared" si="3"/>
        <v>3944</v>
      </c>
      <c r="L16" s="134">
        <v>0</v>
      </c>
      <c r="M16" s="134">
        <v>0</v>
      </c>
      <c r="N16" s="18"/>
      <c r="O16" s="19">
        <f t="shared" si="4"/>
        <v>1000000</v>
      </c>
      <c r="P16" s="19">
        <f t="shared" si="5"/>
        <v>4246200</v>
      </c>
      <c r="Q16" s="19">
        <f t="shared" si="6"/>
        <v>200000</v>
      </c>
      <c r="R16" s="19">
        <f t="shared" si="7"/>
        <v>30000</v>
      </c>
      <c r="S16" s="19">
        <f t="shared" si="8"/>
        <v>2630648</v>
      </c>
      <c r="T16" s="19">
        <f t="shared" si="9"/>
        <v>0</v>
      </c>
      <c r="U16" s="19">
        <f t="shared" si="10"/>
        <v>0</v>
      </c>
      <c r="V16" s="18"/>
      <c r="W16" s="19">
        <f t="shared" si="1"/>
        <v>8106848</v>
      </c>
      <c r="X16" s="18"/>
      <c r="Y16" s="19">
        <f t="shared" si="2"/>
        <v>99308487.905205593</v>
      </c>
      <c r="Z16" s="18"/>
      <c r="AA16" s="18"/>
      <c r="AB16" s="16"/>
    </row>
    <row r="17" spans="1:28">
      <c r="A17" s="86"/>
      <c r="B17" s="1" t="s">
        <v>15</v>
      </c>
      <c r="C17" s="18">
        <v>56607</v>
      </c>
      <c r="D17" s="18"/>
      <c r="E17" s="19">
        <f t="shared" si="0"/>
        <v>1308988648.6090195</v>
      </c>
      <c r="F17" s="18"/>
      <c r="G17" s="18">
        <v>1100</v>
      </c>
      <c r="H17" s="18">
        <v>8843</v>
      </c>
      <c r="I17" s="18">
        <v>55</v>
      </c>
      <c r="J17" s="18">
        <v>10</v>
      </c>
      <c r="K17" s="18">
        <f t="shared" si="3"/>
        <v>56607</v>
      </c>
      <c r="L17" s="134">
        <v>0</v>
      </c>
      <c r="M17" s="134">
        <v>0</v>
      </c>
      <c r="N17" s="18"/>
      <c r="O17" s="19">
        <f t="shared" si="4"/>
        <v>1100000</v>
      </c>
      <c r="P17" s="19">
        <f t="shared" si="5"/>
        <v>53058000</v>
      </c>
      <c r="Q17" s="19">
        <f t="shared" si="6"/>
        <v>220000</v>
      </c>
      <c r="R17" s="19">
        <f t="shared" si="7"/>
        <v>20000</v>
      </c>
      <c r="S17" s="19">
        <f t="shared" si="8"/>
        <v>37756869</v>
      </c>
      <c r="T17" s="19">
        <f t="shared" si="9"/>
        <v>0</v>
      </c>
      <c r="U17" s="19">
        <f t="shared" si="10"/>
        <v>0</v>
      </c>
      <c r="V17" s="18"/>
      <c r="W17" s="19">
        <f t="shared" si="1"/>
        <v>92154869</v>
      </c>
      <c r="X17" s="18"/>
      <c r="Y17" s="19">
        <f t="shared" si="2"/>
        <v>1401143517.6090195</v>
      </c>
      <c r="Z17" s="18"/>
      <c r="AA17" s="18"/>
      <c r="AB17" s="16"/>
    </row>
    <row r="18" spans="1:28">
      <c r="A18" s="86"/>
      <c r="B18" s="1" t="s">
        <v>16</v>
      </c>
      <c r="C18" s="18">
        <v>7455</v>
      </c>
      <c r="D18" s="18"/>
      <c r="E18" s="19">
        <f t="shared" si="0"/>
        <v>172390523.70519972</v>
      </c>
      <c r="F18" s="18"/>
      <c r="G18" s="18">
        <v>1200</v>
      </c>
      <c r="H18" s="18">
        <v>2166.48</v>
      </c>
      <c r="I18" s="18">
        <v>60</v>
      </c>
      <c r="J18" s="18">
        <v>5</v>
      </c>
      <c r="K18" s="18">
        <f t="shared" si="3"/>
        <v>7455</v>
      </c>
      <c r="L18" s="134">
        <v>0</v>
      </c>
      <c r="M18" s="134">
        <v>0</v>
      </c>
      <c r="N18" s="18"/>
      <c r="O18" s="19">
        <f t="shared" si="4"/>
        <v>1200000</v>
      </c>
      <c r="P18" s="19">
        <f t="shared" si="5"/>
        <v>12998880</v>
      </c>
      <c r="Q18" s="19">
        <f t="shared" si="6"/>
        <v>240000</v>
      </c>
      <c r="R18" s="19">
        <f t="shared" si="7"/>
        <v>10000</v>
      </c>
      <c r="S18" s="19">
        <f t="shared" si="8"/>
        <v>4972485</v>
      </c>
      <c r="T18" s="19">
        <f t="shared" si="9"/>
        <v>0</v>
      </c>
      <c r="U18" s="19">
        <f t="shared" si="10"/>
        <v>0</v>
      </c>
      <c r="V18" s="18"/>
      <c r="W18" s="19">
        <f t="shared" si="1"/>
        <v>19421365</v>
      </c>
      <c r="X18" s="18"/>
      <c r="Y18" s="19">
        <f t="shared" si="2"/>
        <v>191811888.70519972</v>
      </c>
      <c r="Z18" s="18"/>
      <c r="AA18" s="18"/>
      <c r="AB18" s="16"/>
    </row>
    <row r="19" spans="1:28">
      <c r="B19" s="2" t="s">
        <v>332</v>
      </c>
      <c r="C19" s="129">
        <f>SUM(C7:C18)</f>
        <v>184757</v>
      </c>
      <c r="D19" s="129"/>
      <c r="E19" s="24">
        <f>SUM(E7:E18)</f>
        <v>4272348221.0867314</v>
      </c>
      <c r="G19" s="129">
        <f t="shared" ref="G19:M19" si="11">SUM(G7:G18)</f>
        <v>7800</v>
      </c>
      <c r="H19" s="129">
        <f t="shared" si="11"/>
        <v>42955.825659574468</v>
      </c>
      <c r="I19" s="129">
        <f t="shared" si="11"/>
        <v>390</v>
      </c>
      <c r="J19" s="129">
        <f t="shared" si="11"/>
        <v>390</v>
      </c>
      <c r="K19" s="129">
        <f>SUM(K7:K18)</f>
        <v>184757</v>
      </c>
      <c r="L19" s="135">
        <f t="shared" si="11"/>
        <v>0</v>
      </c>
      <c r="M19" s="135">
        <f t="shared" si="11"/>
        <v>0</v>
      </c>
      <c r="O19" s="24">
        <f t="shared" ref="O19:U19" si="12">SUM(O7:O18)</f>
        <v>7800000</v>
      </c>
      <c r="P19" s="24">
        <f t="shared" si="12"/>
        <v>257734953.95744681</v>
      </c>
      <c r="Q19" s="24">
        <f t="shared" si="12"/>
        <v>1560000</v>
      </c>
      <c r="R19" s="24">
        <f t="shared" si="12"/>
        <v>780000</v>
      </c>
      <c r="S19" s="24">
        <f t="shared" si="12"/>
        <v>123232919</v>
      </c>
      <c r="T19" s="24">
        <f t="shared" si="12"/>
        <v>0</v>
      </c>
      <c r="U19" s="24">
        <f t="shared" si="12"/>
        <v>0</v>
      </c>
      <c r="W19" s="24">
        <f>SUM(W7:W18)</f>
        <v>391107872.95744681</v>
      </c>
      <c r="Y19" s="24">
        <f>SUM(Y7:Y18)</f>
        <v>4663456094.044178</v>
      </c>
    </row>
    <row r="20" spans="1:28" ht="15" customHeight="1">
      <c r="H20" s="172" t="s">
        <v>361</v>
      </c>
      <c r="I20" s="172"/>
      <c r="K20" s="149" t="s">
        <v>360</v>
      </c>
      <c r="U20" s="19"/>
      <c r="W20" s="172" t="s">
        <v>362</v>
      </c>
      <c r="X20" s="172"/>
      <c r="Y20" s="172"/>
    </row>
    <row r="21" spans="1:28">
      <c r="C21" s="146" t="s">
        <v>356</v>
      </c>
      <c r="E21" s="24">
        <f>'Mock Adequacy Adjustment'!C15</f>
        <v>2812854224.1799998</v>
      </c>
      <c r="H21" s="172"/>
      <c r="I21" s="172"/>
      <c r="W21" s="172"/>
      <c r="X21" s="172"/>
      <c r="Y21" s="172"/>
    </row>
    <row r="22" spans="1:28">
      <c r="C22" s="146" t="s">
        <v>357</v>
      </c>
      <c r="E22" s="24">
        <f>SUM('Mock Adequacy Adjustment'!C13:C14,'Mock Adequacy Adjustment'!D5:D8)</f>
        <v>3482280142.8299994</v>
      </c>
      <c r="W22" s="172"/>
      <c r="X22" s="172"/>
      <c r="Y22" s="172"/>
    </row>
    <row r="23" spans="1:28">
      <c r="W23" s="172"/>
      <c r="X23" s="172"/>
      <c r="Y23" s="172"/>
    </row>
    <row r="24" spans="1:28">
      <c r="B24" s="171" t="s">
        <v>352</v>
      </c>
      <c r="C24" s="171"/>
      <c r="D24" s="171"/>
      <c r="E24" s="171"/>
    </row>
    <row r="25" spans="1:28">
      <c r="B25" s="171"/>
      <c r="C25" s="171"/>
      <c r="D25" s="171"/>
      <c r="E25" s="171"/>
    </row>
  </sheetData>
  <sheetProtection algorithmName="SHA-512" hashValue="7vZlLjVaPPpcaswIEkwWAtaBOXKy7JIy2DdmgZnAVmY4unc2tKu+h8qaWpCG5pvB9JROUkH+khp40foliryE/w==" saltValue="Est15i9jgBe0a6Yuhn2V+Q==" spinCount="100000" sheet="1" objects="1" scenarios="1"/>
  <mergeCells count="18">
    <mergeCell ref="W20:Y23"/>
    <mergeCell ref="H5:J5"/>
    <mergeCell ref="G5:G6"/>
    <mergeCell ref="K5:K6"/>
    <mergeCell ref="L5:L6"/>
    <mergeCell ref="M5:M6"/>
    <mergeCell ref="W5:W6"/>
    <mergeCell ref="Y5:Y6"/>
    <mergeCell ref="O5:O6"/>
    <mergeCell ref="P5:R5"/>
    <mergeCell ref="S5:S6"/>
    <mergeCell ref="T5:T6"/>
    <mergeCell ref="U5:U6"/>
    <mergeCell ref="G4:M4"/>
    <mergeCell ref="O3:U3"/>
    <mergeCell ref="B24:E25"/>
    <mergeCell ref="H20:I21"/>
    <mergeCell ref="E5:E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8B3B3-5F51-424B-887E-D5FB78B7B8EE}">
  <sheetPr>
    <tabColor theme="9"/>
  </sheetPr>
  <dimension ref="A1:P15"/>
  <sheetViews>
    <sheetView zoomScale="130" zoomScaleNormal="130" workbookViewId="0">
      <selection activeCell="D20" sqref="D20"/>
    </sheetView>
  </sheetViews>
  <sheetFormatPr baseColWidth="10" defaultRowHeight="15"/>
  <cols>
    <col min="1" max="1" width="32.5" bestFit="1" customWidth="1"/>
    <col min="2" max="2" width="16.1640625" customWidth="1"/>
    <col min="3" max="3" width="14" customWidth="1"/>
    <col min="4" max="4" width="11.1640625" bestFit="1" customWidth="1"/>
    <col min="5" max="6" width="11.1640625" customWidth="1"/>
    <col min="7" max="9" width="12.1640625" customWidth="1"/>
    <col min="10" max="11" width="13.83203125" customWidth="1"/>
    <col min="13" max="15" width="14.5" customWidth="1"/>
    <col min="16" max="16" width="17.33203125" customWidth="1"/>
  </cols>
  <sheetData>
    <row r="1" spans="1:16">
      <c r="B1" s="173" t="s">
        <v>297</v>
      </c>
      <c r="C1" s="173"/>
      <c r="D1" s="173"/>
      <c r="E1" s="173"/>
    </row>
    <row r="2" spans="1:16" ht="50" customHeight="1">
      <c r="A2" s="78" t="s">
        <v>96</v>
      </c>
      <c r="B2" s="79" t="s">
        <v>267</v>
      </c>
      <c r="C2" s="13" t="s">
        <v>268</v>
      </c>
      <c r="D2" s="84" t="s">
        <v>284</v>
      </c>
      <c r="E2" s="84" t="s">
        <v>285</v>
      </c>
      <c r="F2" s="22"/>
      <c r="G2" s="22" t="s">
        <v>278</v>
      </c>
      <c r="H2" s="22" t="s">
        <v>279</v>
      </c>
      <c r="I2" s="22"/>
      <c r="J2" s="22" t="s">
        <v>269</v>
      </c>
      <c r="K2" s="22" t="s">
        <v>270</v>
      </c>
      <c r="M2" s="85" t="s">
        <v>271</v>
      </c>
      <c r="N2" s="85" t="s">
        <v>272</v>
      </c>
      <c r="O2" s="85" t="s">
        <v>273</v>
      </c>
      <c r="P2" s="84" t="s">
        <v>274</v>
      </c>
    </row>
    <row r="3" spans="1:16">
      <c r="A3" s="80" t="s">
        <v>97</v>
      </c>
      <c r="B3" s="35">
        <v>40076900</v>
      </c>
      <c r="C3" s="35">
        <v>22257400</v>
      </c>
      <c r="D3" s="35" t="e">
        <f>C3/#REF!</f>
        <v>#REF!</v>
      </c>
      <c r="E3" s="35">
        <f>C3/'IL Historical Enroll &amp; Funding'!AB2</f>
        <v>10716.129032258064</v>
      </c>
      <c r="F3" s="35"/>
      <c r="G3" s="35" t="e">
        <f>MIN(10000,D3)*('Mock Total Adequacy Cost'!#REF!-'Mock Total Adequacy Cost'!#REF!)</f>
        <v>#REF!</v>
      </c>
      <c r="H3" s="35" t="e">
        <f>MIN(D3*0.5,5000)*'Mock Total Adequacy Cost'!#REF!</f>
        <v>#REF!</v>
      </c>
      <c r="I3" s="35" t="e">
        <f>H3+G3</f>
        <v>#REF!</v>
      </c>
      <c r="J3" s="19" t="e">
        <f>D3*('Mock Total Adequacy Cost'!C7-'Mock Total Adequacy Cost'!#REF!)+D3*0.5*'Mock Total Adequacy Cost'!#REF!</f>
        <v>#REF!</v>
      </c>
      <c r="K3" s="19" t="e">
        <f>MAX(D3,$D$15)*('Mock Total Adequacy Cost'!#REF!-'Mock Total Adequacy Cost'!#REF!)+MAX(D3,$D$15)*0.5*'Mock Total Adequacy Cost'!#REF!</f>
        <v>#REF!</v>
      </c>
      <c r="M3" s="82" t="e">
        <f>I3+B3</f>
        <v>#REF!</v>
      </c>
      <c r="N3" s="82" t="e">
        <f>'Mock Total Adequacy Cost'!#REF!</f>
        <v>#REF!</v>
      </c>
      <c r="O3" s="82" t="e">
        <f>N3-M3</f>
        <v>#REF!</v>
      </c>
      <c r="P3" s="16" t="e">
        <f>O3/M3</f>
        <v>#REF!</v>
      </c>
    </row>
    <row r="4" spans="1:16">
      <c r="A4" s="80" t="s">
        <v>98</v>
      </c>
      <c r="B4" s="35">
        <v>43502600</v>
      </c>
      <c r="C4" s="35">
        <v>44345825.689999998</v>
      </c>
      <c r="D4" s="35" t="e">
        <f>C4/#REF!</f>
        <v>#REF!</v>
      </c>
      <c r="E4" s="35">
        <f>C4/'IL Historical Enroll &amp; Funding'!AB3</f>
        <v>7182.6734191771939</v>
      </c>
      <c r="F4" s="35"/>
      <c r="G4" s="35" t="e">
        <f>MIN(10000,D4)*('Mock Total Adequacy Cost'!#REF!-'Mock Total Adequacy Cost'!#REF!)</f>
        <v>#REF!</v>
      </c>
      <c r="H4" s="35" t="e">
        <f>MIN(D4*0.5,5000)*'Mock Total Adequacy Cost'!#REF!</f>
        <v>#REF!</v>
      </c>
      <c r="I4" s="35" t="e">
        <f t="shared" ref="I4:I14" si="0">H4+G4</f>
        <v>#REF!</v>
      </c>
      <c r="J4" s="19" t="e">
        <f>D4*('Mock Total Adequacy Cost'!C8-'Mock Total Adequacy Cost'!#REF!)+D4*0.5*'Mock Total Adequacy Cost'!#REF!</f>
        <v>#REF!</v>
      </c>
      <c r="K4" s="19" t="e">
        <f>MAX(D4,$D$15)*('Mock Total Adequacy Cost'!#REF!-'Mock Total Adequacy Cost'!#REF!)+MAX(D4,$D$15)*0.5*'Mock Total Adequacy Cost'!#REF!</f>
        <v>#REF!</v>
      </c>
      <c r="M4" s="82" t="e">
        <f t="shared" ref="M4:M14" si="1">I4+B4</f>
        <v>#REF!</v>
      </c>
      <c r="N4" s="82" t="e">
        <f>'Mock Total Adequacy Cost'!#REF!</f>
        <v>#REF!</v>
      </c>
      <c r="O4" s="82" t="e">
        <f t="shared" ref="O4:O14" si="2">N4-M4</f>
        <v>#REF!</v>
      </c>
      <c r="P4" s="16" t="e">
        <f t="shared" ref="P4:P14" si="3">O4/M4</f>
        <v>#REF!</v>
      </c>
    </row>
    <row r="5" spans="1:16">
      <c r="A5" s="80" t="s">
        <v>99</v>
      </c>
      <c r="B5" s="35">
        <v>24353300</v>
      </c>
      <c r="C5" s="35">
        <v>34957929.789999992</v>
      </c>
      <c r="D5" s="35" t="e">
        <f>C5/#REF!</f>
        <v>#REF!</v>
      </c>
      <c r="E5" s="35">
        <f>C5/'IL Historical Enroll &amp; Funding'!AB4</f>
        <v>9675.5963991143071</v>
      </c>
      <c r="F5" s="35"/>
      <c r="G5" s="35" t="e">
        <f>MIN(10000,D5)*('Mock Total Adequacy Cost'!#REF!-'Mock Total Adequacy Cost'!#REF!)</f>
        <v>#REF!</v>
      </c>
      <c r="H5" s="35" t="e">
        <f>MIN(D5*0.5,5000)*'Mock Total Adequacy Cost'!#REF!</f>
        <v>#REF!</v>
      </c>
      <c r="I5" s="35" t="e">
        <f t="shared" si="0"/>
        <v>#REF!</v>
      </c>
      <c r="J5" s="19" t="e">
        <f>D5*('Mock Total Adequacy Cost'!C9-'Mock Total Adequacy Cost'!#REF!)+D5*0.5*'Mock Total Adequacy Cost'!#REF!</f>
        <v>#REF!</v>
      </c>
      <c r="K5" s="19" t="e">
        <f>MAX(D5,$D$15)*('Mock Total Adequacy Cost'!#REF!-'Mock Total Adequacy Cost'!#REF!)+MAX(D5,$D$15)*0.5*'Mock Total Adequacy Cost'!#REF!</f>
        <v>#REF!</v>
      </c>
      <c r="M5" s="82" t="e">
        <f t="shared" si="1"/>
        <v>#REF!</v>
      </c>
      <c r="N5" s="82" t="e">
        <f>'Mock Total Adequacy Cost'!#REF!</f>
        <v>#REF!</v>
      </c>
      <c r="O5" s="82" t="e">
        <f t="shared" si="2"/>
        <v>#REF!</v>
      </c>
      <c r="P5" s="16" t="e">
        <f t="shared" si="3"/>
        <v>#REF!</v>
      </c>
    </row>
    <row r="6" spans="1:16">
      <c r="A6" s="80" t="s">
        <v>100</v>
      </c>
      <c r="B6" s="35">
        <v>73125300</v>
      </c>
      <c r="C6" s="35">
        <v>216990500</v>
      </c>
      <c r="D6" s="35" t="e">
        <f>C6/#REF!</f>
        <v>#REF!</v>
      </c>
      <c r="E6" s="35">
        <f>C6/'IL Historical Enroll &amp; Funding'!AB5</f>
        <v>11530.394813752058</v>
      </c>
      <c r="F6" s="35"/>
      <c r="G6" s="35" t="e">
        <f>MIN(10000,D6)*('Mock Total Adequacy Cost'!#REF!-'Mock Total Adequacy Cost'!#REF!)</f>
        <v>#REF!</v>
      </c>
      <c r="H6" s="35" t="e">
        <f>MIN(D6*0.5,5000)*'Mock Total Adequacy Cost'!#REF!</f>
        <v>#REF!</v>
      </c>
      <c r="I6" s="35" t="e">
        <f t="shared" si="0"/>
        <v>#REF!</v>
      </c>
      <c r="J6" s="19" t="e">
        <f>D6*('Mock Total Adequacy Cost'!C10-'Mock Total Adequacy Cost'!#REF!)+D6*0.5*'Mock Total Adequacy Cost'!#REF!</f>
        <v>#REF!</v>
      </c>
      <c r="K6" s="19" t="e">
        <f>MAX(D6,$D$15)*('Mock Total Adequacy Cost'!#REF!-'Mock Total Adequacy Cost'!#REF!)+MAX(D6,$D$15)*0.5*'Mock Total Adequacy Cost'!#REF!</f>
        <v>#REF!</v>
      </c>
      <c r="M6" s="82" t="e">
        <f t="shared" si="1"/>
        <v>#REF!</v>
      </c>
      <c r="N6" s="82" t="e">
        <f>'Mock Total Adequacy Cost'!#REF!</f>
        <v>#REF!</v>
      </c>
      <c r="O6" s="82" t="e">
        <f t="shared" si="2"/>
        <v>#REF!</v>
      </c>
      <c r="P6" s="16" t="e">
        <f t="shared" si="3"/>
        <v>#REF!</v>
      </c>
    </row>
    <row r="7" spans="1:16">
      <c r="A7" s="80" t="s">
        <v>101</v>
      </c>
      <c r="B7" s="35">
        <v>37345300</v>
      </c>
      <c r="C7" s="35">
        <v>48426270.199999996</v>
      </c>
      <c r="D7" s="35" t="e">
        <f>C7/#REF!</f>
        <v>#REF!</v>
      </c>
      <c r="E7" s="35">
        <f>C7/'IL Historical Enroll &amp; Funding'!AB6</f>
        <v>9180.3355829383872</v>
      </c>
      <c r="F7" s="35"/>
      <c r="G7" s="35" t="e">
        <f>MIN(10000,D7)*('Mock Total Adequacy Cost'!#REF!-'Mock Total Adequacy Cost'!#REF!)</f>
        <v>#REF!</v>
      </c>
      <c r="H7" s="35" t="e">
        <f>MIN(D7*0.5,5000)*'Mock Total Adequacy Cost'!#REF!</f>
        <v>#REF!</v>
      </c>
      <c r="I7" s="35" t="e">
        <f t="shared" si="0"/>
        <v>#REF!</v>
      </c>
      <c r="J7" s="19" t="e">
        <f>D7*('Mock Total Adequacy Cost'!C11-'Mock Total Adequacy Cost'!#REF!)+D7*0.5*'Mock Total Adequacy Cost'!#REF!</f>
        <v>#REF!</v>
      </c>
      <c r="K7" s="19" t="e">
        <f>MAX(D7,$D$15)*('Mock Total Adequacy Cost'!#REF!-'Mock Total Adequacy Cost'!#REF!)+MAX(D7,$D$15)*0.5*'Mock Total Adequacy Cost'!#REF!</f>
        <v>#REF!</v>
      </c>
      <c r="M7" s="82" t="e">
        <f t="shared" si="1"/>
        <v>#REF!</v>
      </c>
      <c r="N7" s="82" t="e">
        <f>'Mock Total Adequacy Cost'!#REF!</f>
        <v>#REF!</v>
      </c>
      <c r="O7" s="82" t="e">
        <f t="shared" si="2"/>
        <v>#REF!</v>
      </c>
      <c r="P7" s="16" t="e">
        <f>O7/M7</f>
        <v>#REF!</v>
      </c>
    </row>
    <row r="8" spans="1:16">
      <c r="A8" s="80" t="s">
        <v>102</v>
      </c>
      <c r="B8" s="35">
        <v>92216600</v>
      </c>
      <c r="C8" s="35">
        <v>140087300</v>
      </c>
      <c r="D8" s="35" t="e">
        <f>C8/#REF!</f>
        <v>#REF!</v>
      </c>
      <c r="E8" s="35">
        <f>C8/'IL Historical Enroll &amp; Funding'!AB7</f>
        <v>9917.6849557522128</v>
      </c>
      <c r="F8" s="35"/>
      <c r="G8" s="35" t="e">
        <f>MIN(10000,D8)*('Mock Total Adequacy Cost'!#REF!-'Mock Total Adequacy Cost'!#REF!)</f>
        <v>#REF!</v>
      </c>
      <c r="H8" s="35" t="e">
        <f>MIN(D8*0.5,5000)*'Mock Total Adequacy Cost'!#REF!</f>
        <v>#REF!</v>
      </c>
      <c r="I8" s="35" t="e">
        <f t="shared" si="0"/>
        <v>#REF!</v>
      </c>
      <c r="J8" s="19" t="e">
        <f>D8*('Mock Total Adequacy Cost'!C12-'Mock Total Adequacy Cost'!#REF!)+D8*0.5*'Mock Total Adequacy Cost'!#REF!</f>
        <v>#REF!</v>
      </c>
      <c r="K8" s="19" t="e">
        <f>MAX(D8,$D$15)*('Mock Total Adequacy Cost'!#REF!-'Mock Total Adequacy Cost'!#REF!)+MAX(D8,$D$15)*0.5*'Mock Total Adequacy Cost'!#REF!</f>
        <v>#REF!</v>
      </c>
      <c r="M8" s="82" t="e">
        <f t="shared" si="1"/>
        <v>#REF!</v>
      </c>
      <c r="N8" s="82" t="e">
        <f>'Mock Total Adequacy Cost'!#REF!</f>
        <v>#REF!</v>
      </c>
      <c r="O8" s="82" t="e">
        <f t="shared" si="2"/>
        <v>#REF!</v>
      </c>
      <c r="P8" s="16" t="e">
        <f t="shared" si="3"/>
        <v>#REF!</v>
      </c>
    </row>
    <row r="9" spans="1:16">
      <c r="A9" s="80" t="s">
        <v>103</v>
      </c>
      <c r="B9" s="35">
        <v>102232800</v>
      </c>
      <c r="C9" s="35">
        <v>73252500</v>
      </c>
      <c r="D9" s="35" t="e">
        <f>C9/#REF!</f>
        <v>#REF!</v>
      </c>
      <c r="E9" s="35">
        <f>C9/'IL Historical Enroll &amp; Funding'!AB8</f>
        <v>7361.3204703044921</v>
      </c>
      <c r="F9" s="35"/>
      <c r="G9" s="35" t="e">
        <f>MIN(10000,D9)*('Mock Total Adequacy Cost'!#REF!-'Mock Total Adequacy Cost'!#REF!)</f>
        <v>#REF!</v>
      </c>
      <c r="H9" s="35" t="e">
        <f>MIN(D9*0.5,5000)*'Mock Total Adequacy Cost'!#REF!</f>
        <v>#REF!</v>
      </c>
      <c r="I9" s="35" t="e">
        <f t="shared" si="0"/>
        <v>#REF!</v>
      </c>
      <c r="J9" s="19" t="e">
        <f>D9*('Mock Total Adequacy Cost'!C13-'Mock Total Adequacy Cost'!#REF!)+D9*0.5*'Mock Total Adequacy Cost'!#REF!</f>
        <v>#REF!</v>
      </c>
      <c r="K9" s="19" t="e">
        <f>MAX(D9,$D$15)*('Mock Total Adequacy Cost'!#REF!-'Mock Total Adequacy Cost'!#REF!)+MAX(D9,$D$15)*0.5*'Mock Total Adequacy Cost'!#REF!</f>
        <v>#REF!</v>
      </c>
      <c r="M9" s="82" t="e">
        <f t="shared" si="1"/>
        <v>#REF!</v>
      </c>
      <c r="N9" s="82" t="e">
        <f>'Mock Total Adequacy Cost'!#REF!</f>
        <v>#REF!</v>
      </c>
      <c r="O9" s="82" t="e">
        <f t="shared" si="2"/>
        <v>#REF!</v>
      </c>
      <c r="P9" s="16" t="e">
        <f t="shared" si="3"/>
        <v>#REF!</v>
      </c>
    </row>
    <row r="10" spans="1:16">
      <c r="A10" s="80" t="s">
        <v>104</v>
      </c>
      <c r="B10" s="35">
        <v>62737600</v>
      </c>
      <c r="C10" s="35">
        <v>108911600</v>
      </c>
      <c r="D10" s="35" t="e">
        <f>C10/#REF!</f>
        <v>#REF!</v>
      </c>
      <c r="E10" s="35">
        <f>C10/'IL Historical Enroll &amp; Funding'!AB9</f>
        <v>9764.3535951228259</v>
      </c>
      <c r="F10" s="35"/>
      <c r="G10" s="35" t="e">
        <f>MIN(10000,D10)*('Mock Total Adequacy Cost'!#REF!-'Mock Total Adequacy Cost'!#REF!)</f>
        <v>#REF!</v>
      </c>
      <c r="H10" s="35" t="e">
        <f>MIN(D10*0.5,5000)*'Mock Total Adequacy Cost'!#REF!</f>
        <v>#REF!</v>
      </c>
      <c r="I10" s="35" t="e">
        <f t="shared" si="0"/>
        <v>#REF!</v>
      </c>
      <c r="J10" s="19" t="e">
        <f>D10*('Mock Total Adequacy Cost'!C14-'Mock Total Adequacy Cost'!#REF!)+D10*0.5*'Mock Total Adequacy Cost'!#REF!</f>
        <v>#REF!</v>
      </c>
      <c r="K10" s="19" t="e">
        <f>MAX(D10,$D$15)*('Mock Total Adequacy Cost'!#REF!-'Mock Total Adequacy Cost'!#REF!)+MAX(D10,$D$15)*0.5*'Mock Total Adequacy Cost'!#REF!</f>
        <v>#REF!</v>
      </c>
      <c r="M10" s="82" t="e">
        <f t="shared" si="1"/>
        <v>#REF!</v>
      </c>
      <c r="N10" s="82" t="e">
        <f>'Mock Total Adequacy Cost'!#REF!</f>
        <v>#REF!</v>
      </c>
      <c r="O10" s="82" t="e">
        <f t="shared" si="2"/>
        <v>#REF!</v>
      </c>
      <c r="P10" s="16" t="e">
        <f t="shared" si="3"/>
        <v>#REF!</v>
      </c>
    </row>
    <row r="11" spans="1:16">
      <c r="A11" s="80" t="s">
        <v>105</v>
      </c>
      <c r="B11" s="35">
        <v>219852099.99999997</v>
      </c>
      <c r="C11" s="35">
        <v>510302281.71000004</v>
      </c>
      <c r="D11" s="35" t="e">
        <f>C11/#REF!</f>
        <v>#REF!</v>
      </c>
      <c r="E11" s="35">
        <f>C11/'IL Historical Enroll &amp; Funding'!AB10</f>
        <v>15021.703267787232</v>
      </c>
      <c r="F11" s="35"/>
      <c r="G11" s="35" t="e">
        <f>MIN(10000,D11)*('Mock Total Adequacy Cost'!#REF!-'Mock Total Adequacy Cost'!#REF!)</f>
        <v>#REF!</v>
      </c>
      <c r="H11" s="35" t="e">
        <f>MIN(D11*0.5,5000)*'Mock Total Adequacy Cost'!#REF!</f>
        <v>#REF!</v>
      </c>
      <c r="I11" s="35" t="e">
        <f t="shared" si="0"/>
        <v>#REF!</v>
      </c>
      <c r="J11" s="19" t="e">
        <f>D11*('Mock Total Adequacy Cost'!C15-'Mock Total Adequacy Cost'!#REF!)+D11*0.5*'Mock Total Adequacy Cost'!#REF!</f>
        <v>#REF!</v>
      </c>
      <c r="K11" s="19" t="e">
        <f>MAX(D11,$D$15)*('Mock Total Adequacy Cost'!#REF!-'Mock Total Adequacy Cost'!#REF!)+MAX(D11,$D$15)*0.5*'Mock Total Adequacy Cost'!#REF!</f>
        <v>#REF!</v>
      </c>
      <c r="M11" s="82" t="e">
        <f t="shared" si="1"/>
        <v>#REF!</v>
      </c>
      <c r="N11" s="82" t="e">
        <f>'Mock Total Adequacy Cost'!#REF!</f>
        <v>#REF!</v>
      </c>
      <c r="O11" s="82" t="e">
        <f t="shared" si="2"/>
        <v>#REF!</v>
      </c>
      <c r="P11" s="16" t="e">
        <f t="shared" si="3"/>
        <v>#REF!</v>
      </c>
    </row>
    <row r="12" spans="1:16">
      <c r="A12" s="80" t="s">
        <v>106</v>
      </c>
      <c r="B12" s="35">
        <v>19903800.000000004</v>
      </c>
      <c r="C12" s="35">
        <v>32507600</v>
      </c>
      <c r="D12" s="35" t="e">
        <f>C12/#REF!</f>
        <v>#REF!</v>
      </c>
      <c r="E12" s="35">
        <f>C12/'IL Historical Enroll &amp; Funding'!AB11</f>
        <v>10033.209876543209</v>
      </c>
      <c r="F12" s="35"/>
      <c r="G12" s="35" t="e">
        <f>MIN(10000,D12)*('Mock Total Adequacy Cost'!#REF!-'Mock Total Adequacy Cost'!#REF!)</f>
        <v>#REF!</v>
      </c>
      <c r="H12" s="35" t="e">
        <f>MIN(D12*0.5,5000)*'Mock Total Adequacy Cost'!#REF!</f>
        <v>#REF!</v>
      </c>
      <c r="I12" s="35" t="e">
        <f t="shared" si="0"/>
        <v>#REF!</v>
      </c>
      <c r="J12" s="19" t="e">
        <f>D12*('Mock Total Adequacy Cost'!C16-'Mock Total Adequacy Cost'!#REF!)+D12*0.5*'Mock Total Adequacy Cost'!#REF!</f>
        <v>#REF!</v>
      </c>
      <c r="K12" s="19" t="e">
        <f>MAX(D12,$D$15)*('Mock Total Adequacy Cost'!#REF!-'Mock Total Adequacy Cost'!#REF!)+MAX(D12,$D$15)*0.5*'Mock Total Adequacy Cost'!#REF!</f>
        <v>#REF!</v>
      </c>
      <c r="M12" s="82" t="e">
        <f t="shared" si="1"/>
        <v>#REF!</v>
      </c>
      <c r="N12" s="82" t="e">
        <f>'Mock Total Adequacy Cost'!#REF!</f>
        <v>#REF!</v>
      </c>
      <c r="O12" s="82" t="e">
        <f t="shared" si="2"/>
        <v>#REF!</v>
      </c>
      <c r="P12" s="16" t="e">
        <f>O12/M12</f>
        <v>#REF!</v>
      </c>
    </row>
    <row r="13" spans="1:16">
      <c r="A13" s="80" t="s">
        <v>107</v>
      </c>
      <c r="B13" s="35">
        <v>274141700</v>
      </c>
      <c r="C13" s="35">
        <v>924941613.51000011</v>
      </c>
      <c r="D13" s="35" t="e">
        <f>C13/#REF!</f>
        <v>#REF!</v>
      </c>
      <c r="E13" s="35">
        <f>C13/'IL Historical Enroll &amp; Funding'!AB12</f>
        <v>16360.802588000144</v>
      </c>
      <c r="F13" s="35"/>
      <c r="G13" s="35" t="e">
        <f>MIN(10000,D13)*('Mock Total Adequacy Cost'!#REF!-'Mock Total Adequacy Cost'!#REF!)</f>
        <v>#REF!</v>
      </c>
      <c r="H13" s="35" t="e">
        <f>MIN(D13*0.5,5000)*'Mock Total Adequacy Cost'!#REF!</f>
        <v>#REF!</v>
      </c>
      <c r="I13" s="35" t="e">
        <f t="shared" si="0"/>
        <v>#REF!</v>
      </c>
      <c r="J13" s="19" t="e">
        <f>D13*('Mock Total Adequacy Cost'!C17-'Mock Total Adequacy Cost'!#REF!)+D13*0.5*'Mock Total Adequacy Cost'!#REF!</f>
        <v>#REF!</v>
      </c>
      <c r="K13" s="19" t="e">
        <f>MAX(D13,$D$15)*('Mock Total Adequacy Cost'!#REF!-'Mock Total Adequacy Cost'!#REF!)+MAX(D13,$D$15)*0.5*'Mock Total Adequacy Cost'!#REF!</f>
        <v>#REF!</v>
      </c>
      <c r="M13" s="82" t="e">
        <f t="shared" si="1"/>
        <v>#REF!</v>
      </c>
      <c r="N13" s="82" t="e">
        <f>'Mock Total Adequacy Cost'!#REF!</f>
        <v>#REF!</v>
      </c>
      <c r="O13" s="82" t="e">
        <f t="shared" si="2"/>
        <v>#REF!</v>
      </c>
      <c r="P13" s="16" t="e">
        <f t="shared" si="3"/>
        <v>#REF!</v>
      </c>
    </row>
    <row r="14" spans="1:16">
      <c r="A14" s="80" t="s">
        <v>108</v>
      </c>
      <c r="B14" s="35">
        <v>52077400</v>
      </c>
      <c r="C14" s="35">
        <v>54777100</v>
      </c>
      <c r="D14" s="35" t="e">
        <f>C14/#REF!</f>
        <v>#REF!</v>
      </c>
      <c r="E14" s="35">
        <f>C14/'IL Historical Enroll &amp; Funding'!AB13</f>
        <v>8526.9458281444586</v>
      </c>
      <c r="F14" s="35"/>
      <c r="G14" s="35" t="e">
        <f>MIN(10000,D14)*('Mock Total Adequacy Cost'!#REF!-'Mock Total Adequacy Cost'!#REF!)</f>
        <v>#REF!</v>
      </c>
      <c r="H14" s="35" t="e">
        <f>MIN(D14*0.5,5000)*'Mock Total Adequacy Cost'!#REF!</f>
        <v>#REF!</v>
      </c>
      <c r="I14" s="35" t="e">
        <f t="shared" si="0"/>
        <v>#REF!</v>
      </c>
      <c r="J14" s="19" t="e">
        <f>D14*('Mock Total Adequacy Cost'!C18-'Mock Total Adequacy Cost'!#REF!)+D14*0.5*'Mock Total Adequacy Cost'!#REF!</f>
        <v>#REF!</v>
      </c>
      <c r="K14" s="19" t="e">
        <f>MAX(D14,$D$15)*('Mock Total Adequacy Cost'!#REF!-'Mock Total Adequacy Cost'!#REF!)+MAX(D14,$D$15)*0.5*'Mock Total Adequacy Cost'!#REF!</f>
        <v>#REF!</v>
      </c>
      <c r="M14" s="82" t="e">
        <f t="shared" si="1"/>
        <v>#REF!</v>
      </c>
      <c r="N14" s="82" t="e">
        <f>'Mock Total Adequacy Cost'!#REF!</f>
        <v>#REF!</v>
      </c>
      <c r="O14" s="82" t="e">
        <f t="shared" si="2"/>
        <v>#REF!</v>
      </c>
      <c r="P14" s="16" t="e">
        <f t="shared" si="3"/>
        <v>#REF!</v>
      </c>
    </row>
    <row r="15" spans="1:16">
      <c r="B15" s="24">
        <f>SUM(B3:B14)</f>
        <v>1041565400</v>
      </c>
      <c r="C15" s="24">
        <f>SUM(C3:C14)</f>
        <v>2211757920.9000001</v>
      </c>
      <c r="D15" s="81" t="e">
        <f>C15/#REF!</f>
        <v>#REF!</v>
      </c>
      <c r="E15" s="81">
        <f>C15/'IL Historical Enroll &amp; Funding'!AB14</f>
        <v>12907.310007177997</v>
      </c>
      <c r="G15" s="24" t="e">
        <f>SUM(G3:G14)</f>
        <v>#REF!</v>
      </c>
      <c r="H15" s="24" t="e">
        <f>SUM(H3:H14)</f>
        <v>#REF!</v>
      </c>
      <c r="I15" s="24" t="e">
        <f>SUM(I3:I14)</f>
        <v>#REF!</v>
      </c>
      <c r="J15" s="24" t="e">
        <f>SUM(J3:J14)</f>
        <v>#REF!</v>
      </c>
      <c r="K15" s="24" t="e">
        <f>SUM(K3:K14)</f>
        <v>#REF!</v>
      </c>
      <c r="M15" s="83" t="e">
        <f>SUM(M3:M14)</f>
        <v>#REF!</v>
      </c>
      <c r="N15" s="83" t="e">
        <f>SUM(N3:N14)</f>
        <v>#REF!</v>
      </c>
      <c r="O15" s="83" t="e">
        <f>SUM(O3:O14)</f>
        <v>#REF!</v>
      </c>
    </row>
  </sheetData>
  <mergeCells count="1">
    <mergeCell ref="B1:E1"/>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4B0A7-D77E-8347-AD88-C67F22B596AA}">
  <dimension ref="A2:BT101"/>
  <sheetViews>
    <sheetView zoomScale="130" zoomScaleNormal="130" workbookViewId="0">
      <pane xSplit="1" topLeftCell="B1" activePane="topRight" state="frozen"/>
      <selection activeCell="A54" sqref="A54"/>
      <selection pane="topRight" activeCell="C20" sqref="C20"/>
    </sheetView>
  </sheetViews>
  <sheetFormatPr baseColWidth="10" defaultRowHeight="15"/>
  <cols>
    <col min="1" max="1" width="37.1640625" bestFit="1" customWidth="1"/>
    <col min="2" max="2" width="21" bestFit="1" customWidth="1"/>
    <col min="3" max="3" width="35" bestFit="1" customWidth="1"/>
    <col min="4" max="4" width="30.6640625" bestFit="1" customWidth="1"/>
    <col min="5" max="5" width="17.83203125" bestFit="1" customWidth="1"/>
    <col min="6" max="6" width="26.33203125" bestFit="1" customWidth="1"/>
    <col min="7" max="7" width="18.33203125" bestFit="1" customWidth="1"/>
    <col min="8" max="8" width="17" bestFit="1" customWidth="1"/>
    <col min="9" max="9" width="25.5" bestFit="1" customWidth="1"/>
    <col min="10" max="10" width="25.33203125" customWidth="1"/>
    <col min="11" max="11" width="30.1640625" bestFit="1" customWidth="1"/>
    <col min="12" max="12" width="27.6640625" customWidth="1"/>
    <col min="13" max="13" width="47.5" bestFit="1" customWidth="1"/>
    <col min="14" max="14" width="19.5" bestFit="1" customWidth="1"/>
    <col min="15" max="15" width="15.83203125" bestFit="1" customWidth="1"/>
    <col min="16" max="16" width="19.5" bestFit="1" customWidth="1"/>
    <col min="17" max="17" width="27.83203125" bestFit="1" customWidth="1"/>
    <col min="18" max="18" width="23.33203125" bestFit="1" customWidth="1"/>
    <col min="19" max="19" width="16.5" bestFit="1" customWidth="1"/>
    <col min="20" max="20" width="31.1640625" bestFit="1" customWidth="1"/>
    <col min="21" max="21" width="12.83203125" bestFit="1" customWidth="1"/>
    <col min="22" max="22" width="11.6640625" bestFit="1" customWidth="1"/>
    <col min="23" max="23" width="38.5" bestFit="1" customWidth="1"/>
    <col min="24" max="24" width="37.33203125" bestFit="1" customWidth="1"/>
    <col min="25" max="25" width="12.1640625" bestFit="1" customWidth="1"/>
    <col min="26" max="26" width="18.5" bestFit="1" customWidth="1"/>
    <col min="27" max="27" width="23.6640625" bestFit="1" customWidth="1"/>
    <col min="28" max="28" width="14" bestFit="1" customWidth="1"/>
    <col min="29" max="29" width="24.5" bestFit="1" customWidth="1"/>
    <col min="30" max="30" width="25.6640625" bestFit="1" customWidth="1"/>
    <col min="31" max="31" width="26.83203125" bestFit="1" customWidth="1"/>
    <col min="32" max="32" width="20.1640625" bestFit="1" customWidth="1"/>
    <col min="33" max="33" width="15.83203125" bestFit="1" customWidth="1"/>
    <col min="34" max="34" width="13.1640625" bestFit="1" customWidth="1"/>
    <col min="35" max="35" width="12.1640625" bestFit="1" customWidth="1"/>
    <col min="36" max="36" width="19.1640625" bestFit="1" customWidth="1"/>
    <col min="37" max="37" width="25.33203125" bestFit="1" customWidth="1"/>
    <col min="38" max="38" width="27.33203125" bestFit="1" customWidth="1"/>
    <col min="39" max="39" width="13.33203125" bestFit="1" customWidth="1"/>
    <col min="40" max="40" width="21.83203125" bestFit="1" customWidth="1"/>
    <col min="41" max="41" width="20.6640625" bestFit="1" customWidth="1"/>
    <col min="42" max="42" width="25.33203125" bestFit="1" customWidth="1"/>
    <col min="43" max="43" width="7.33203125" bestFit="1" customWidth="1"/>
    <col min="44" max="44" width="12.83203125" bestFit="1" customWidth="1"/>
    <col min="45" max="45" width="11" bestFit="1" customWidth="1"/>
    <col min="46" max="46" width="18.1640625" bestFit="1" customWidth="1"/>
    <col min="47" max="47" width="47.33203125" bestFit="1" customWidth="1"/>
    <col min="48" max="48" width="25.5" bestFit="1" customWidth="1"/>
    <col min="49" max="49" width="12.1640625" bestFit="1" customWidth="1"/>
    <col min="50" max="50" width="26.83203125" bestFit="1" customWidth="1"/>
    <col min="51" max="51" width="16.6640625" bestFit="1" customWidth="1"/>
    <col min="52" max="52" width="27.1640625" bestFit="1" customWidth="1"/>
    <col min="53" max="53" width="26.33203125" bestFit="1" customWidth="1"/>
    <col min="54" max="54" width="22.83203125" bestFit="1" customWidth="1"/>
    <col min="55" max="55" width="14.6640625" bestFit="1" customWidth="1"/>
    <col min="56" max="56" width="25.5" bestFit="1" customWidth="1"/>
    <col min="57" max="57" width="29" bestFit="1" customWidth="1"/>
    <col min="58" max="58" width="19.6640625" bestFit="1" customWidth="1"/>
    <col min="59" max="59" width="24.6640625" bestFit="1" customWidth="1"/>
    <col min="60" max="60" width="21.6640625" bestFit="1" customWidth="1"/>
    <col min="61" max="61" width="23" bestFit="1" customWidth="1"/>
    <col min="62" max="62" width="20.5" bestFit="1" customWidth="1"/>
    <col min="63" max="63" width="15.83203125" bestFit="1" customWidth="1"/>
    <col min="64" max="64" width="16.33203125" bestFit="1" customWidth="1"/>
    <col min="65" max="65" width="23.83203125" bestFit="1" customWidth="1"/>
    <col min="66" max="66" width="18.33203125" bestFit="1" customWidth="1"/>
    <col min="67" max="67" width="12.5" bestFit="1" customWidth="1"/>
    <col min="68" max="68" width="22" bestFit="1" customWidth="1"/>
    <col min="69" max="69" width="13.83203125" bestFit="1" customWidth="1"/>
    <col min="70" max="70" width="12.5" bestFit="1" customWidth="1"/>
    <col min="71" max="71" width="40.83203125" bestFit="1" customWidth="1"/>
    <col min="72" max="72" width="12.1640625" bestFit="1" customWidth="1"/>
    <col min="73" max="140" width="47.5" bestFit="1" customWidth="1"/>
    <col min="141" max="141" width="21" bestFit="1" customWidth="1"/>
    <col min="142" max="142" width="20.5" bestFit="1" customWidth="1"/>
    <col min="143" max="143" width="25" bestFit="1" customWidth="1"/>
    <col min="144" max="144" width="23.6640625" bestFit="1" customWidth="1"/>
    <col min="145" max="145" width="35" bestFit="1" customWidth="1"/>
    <col min="146" max="146" width="30.6640625" bestFit="1" customWidth="1"/>
    <col min="147" max="147" width="17.83203125" bestFit="1" customWidth="1"/>
    <col min="148" max="148" width="26.33203125" bestFit="1" customWidth="1"/>
    <col min="149" max="149" width="18.33203125" bestFit="1" customWidth="1"/>
    <col min="150" max="150" width="17" bestFit="1" customWidth="1"/>
    <col min="151" max="151" width="25.5" bestFit="1" customWidth="1"/>
    <col min="152" max="152" width="25.33203125" bestFit="1" customWidth="1"/>
    <col min="153" max="153" width="30.1640625" bestFit="1" customWidth="1"/>
    <col min="154" max="154" width="8.33203125" bestFit="1" customWidth="1"/>
    <col min="155" max="155" width="47.5" bestFit="1" customWidth="1"/>
    <col min="156" max="156" width="19.5" bestFit="1" customWidth="1"/>
    <col min="157" max="157" width="15.83203125" bestFit="1" customWidth="1"/>
    <col min="158" max="158" width="19.5" bestFit="1" customWidth="1"/>
    <col min="159" max="159" width="27.83203125" bestFit="1" customWidth="1"/>
    <col min="160" max="160" width="23.33203125" bestFit="1" customWidth="1"/>
    <col min="161" max="161" width="16.5" bestFit="1" customWidth="1"/>
    <col min="162" max="162" width="31.1640625" bestFit="1" customWidth="1"/>
    <col min="163" max="163" width="12.83203125" bestFit="1" customWidth="1"/>
    <col min="164" max="164" width="11.6640625" bestFit="1" customWidth="1"/>
    <col min="165" max="165" width="38.5" bestFit="1" customWidth="1"/>
    <col min="166" max="166" width="37.33203125" bestFit="1" customWidth="1"/>
    <col min="167" max="167" width="12.1640625" bestFit="1" customWidth="1"/>
    <col min="168" max="168" width="18.5" bestFit="1" customWidth="1"/>
    <col min="169" max="169" width="23.6640625" bestFit="1" customWidth="1"/>
    <col min="170" max="170" width="14" bestFit="1" customWidth="1"/>
    <col min="171" max="171" width="24.5" bestFit="1" customWidth="1"/>
    <col min="172" max="172" width="25.6640625" bestFit="1" customWidth="1"/>
    <col min="173" max="173" width="26.83203125" bestFit="1" customWidth="1"/>
    <col min="174" max="174" width="20.1640625" bestFit="1" customWidth="1"/>
    <col min="175" max="175" width="15.6640625" bestFit="1" customWidth="1"/>
    <col min="176" max="176" width="13.1640625" bestFit="1" customWidth="1"/>
    <col min="177" max="177" width="9.33203125" bestFit="1" customWidth="1"/>
    <col min="178" max="178" width="19.1640625" bestFit="1" customWidth="1"/>
    <col min="179" max="179" width="25.33203125" bestFit="1" customWidth="1"/>
    <col min="180" max="180" width="27.33203125" bestFit="1" customWidth="1"/>
    <col min="181" max="181" width="13.33203125" bestFit="1" customWidth="1"/>
    <col min="182" max="182" width="21.83203125" bestFit="1" customWidth="1"/>
    <col min="183" max="183" width="20.6640625" bestFit="1" customWidth="1"/>
    <col min="184" max="184" width="25.33203125" bestFit="1" customWidth="1"/>
    <col min="185" max="185" width="7.33203125" bestFit="1" customWidth="1"/>
    <col min="186" max="186" width="12.83203125" bestFit="1" customWidth="1"/>
    <col min="187" max="187" width="11" bestFit="1" customWidth="1"/>
    <col min="188" max="188" width="18.1640625" bestFit="1" customWidth="1"/>
    <col min="189" max="189" width="47.33203125" bestFit="1" customWidth="1"/>
    <col min="190" max="190" width="25.5" bestFit="1" customWidth="1"/>
    <col min="191" max="191" width="9.1640625" bestFit="1" customWidth="1"/>
    <col min="192" max="192" width="26.83203125" bestFit="1" customWidth="1"/>
    <col min="193" max="193" width="16.6640625" bestFit="1" customWidth="1"/>
    <col min="194" max="194" width="27.1640625" bestFit="1" customWidth="1"/>
    <col min="195" max="195" width="26.33203125" bestFit="1" customWidth="1"/>
    <col min="196" max="196" width="22.83203125" bestFit="1" customWidth="1"/>
    <col min="197" max="197" width="14.6640625" bestFit="1" customWidth="1"/>
    <col min="198" max="198" width="25.5" bestFit="1" customWidth="1"/>
    <col min="199" max="199" width="29" bestFit="1" customWidth="1"/>
    <col min="200" max="200" width="19.6640625" bestFit="1" customWidth="1"/>
    <col min="201" max="201" width="24.6640625" bestFit="1" customWidth="1"/>
    <col min="202" max="202" width="21.6640625" bestFit="1" customWidth="1"/>
    <col min="203" max="203" width="23" bestFit="1" customWidth="1"/>
    <col min="204" max="204" width="20.5" bestFit="1" customWidth="1"/>
    <col min="205" max="205" width="15.83203125" bestFit="1" customWidth="1"/>
    <col min="206" max="206" width="16.33203125" bestFit="1" customWidth="1"/>
    <col min="207" max="207" width="23.5" bestFit="1" customWidth="1"/>
    <col min="208" max="208" width="18.33203125" bestFit="1" customWidth="1"/>
    <col min="209" max="209" width="12.5" bestFit="1" customWidth="1"/>
    <col min="210" max="210" width="22" bestFit="1" customWidth="1"/>
    <col min="211" max="211" width="13.83203125" bestFit="1" customWidth="1"/>
    <col min="212" max="212" width="12.5" bestFit="1" customWidth="1"/>
    <col min="213" max="213" width="40.83203125" bestFit="1" customWidth="1"/>
    <col min="214" max="214" width="26.1640625" bestFit="1" customWidth="1"/>
    <col min="215" max="215" width="21" bestFit="1" customWidth="1"/>
    <col min="216" max="216" width="35" bestFit="1" customWidth="1"/>
    <col min="217" max="217" width="30.6640625" bestFit="1" customWidth="1"/>
    <col min="218" max="218" width="17.83203125" bestFit="1" customWidth="1"/>
    <col min="219" max="219" width="26.33203125" bestFit="1" customWidth="1"/>
    <col min="220" max="220" width="18.33203125" bestFit="1" customWidth="1"/>
    <col min="221" max="221" width="17" bestFit="1" customWidth="1"/>
    <col min="222" max="222" width="25.5" bestFit="1" customWidth="1"/>
    <col min="223" max="223" width="25.33203125" bestFit="1" customWidth="1"/>
    <col min="224" max="224" width="30.1640625" bestFit="1" customWidth="1"/>
    <col min="225" max="225" width="8.33203125" bestFit="1" customWidth="1"/>
    <col min="226" max="226" width="47.5" bestFit="1" customWidth="1"/>
    <col min="227" max="227" width="19.5" bestFit="1" customWidth="1"/>
    <col min="228" max="228" width="15.83203125" bestFit="1" customWidth="1"/>
    <col min="229" max="229" width="19.5" bestFit="1" customWidth="1"/>
    <col min="230" max="230" width="27.83203125" bestFit="1" customWidth="1"/>
    <col min="231" max="231" width="23.33203125" bestFit="1" customWidth="1"/>
    <col min="232" max="232" width="16.5" bestFit="1" customWidth="1"/>
    <col min="233" max="233" width="31.1640625" bestFit="1" customWidth="1"/>
    <col min="234" max="234" width="12.83203125" bestFit="1" customWidth="1"/>
    <col min="235" max="235" width="11.6640625" bestFit="1" customWidth="1"/>
    <col min="236" max="236" width="38.5" bestFit="1" customWidth="1"/>
    <col min="237" max="237" width="37.33203125" bestFit="1" customWidth="1"/>
    <col min="238" max="238" width="10.6640625" bestFit="1" customWidth="1"/>
    <col min="239" max="239" width="18.5" bestFit="1" customWidth="1"/>
    <col min="240" max="240" width="23.6640625" bestFit="1" customWidth="1"/>
    <col min="241" max="241" width="14" bestFit="1" customWidth="1"/>
    <col min="242" max="242" width="24.5" bestFit="1" customWidth="1"/>
    <col min="243" max="243" width="25.6640625" bestFit="1" customWidth="1"/>
    <col min="244" max="244" width="26.83203125" bestFit="1" customWidth="1"/>
    <col min="245" max="245" width="20.1640625" bestFit="1" customWidth="1"/>
    <col min="246" max="246" width="15.6640625" bestFit="1" customWidth="1"/>
    <col min="247" max="247" width="13.1640625" bestFit="1" customWidth="1"/>
    <col min="248" max="248" width="9.33203125" bestFit="1" customWidth="1"/>
    <col min="249" max="249" width="19.1640625" bestFit="1" customWidth="1"/>
    <col min="250" max="250" width="25.33203125" bestFit="1" customWidth="1"/>
    <col min="251" max="251" width="27.33203125" bestFit="1" customWidth="1"/>
    <col min="252" max="252" width="13.33203125" bestFit="1" customWidth="1"/>
    <col min="253" max="253" width="21.83203125" bestFit="1" customWidth="1"/>
    <col min="254" max="254" width="20.6640625" bestFit="1" customWidth="1"/>
    <col min="255" max="255" width="25.33203125" bestFit="1" customWidth="1"/>
    <col min="256" max="256" width="7.33203125" bestFit="1" customWidth="1"/>
    <col min="257" max="257" width="12.83203125" bestFit="1" customWidth="1"/>
    <col min="258" max="258" width="11" bestFit="1" customWidth="1"/>
    <col min="259" max="259" width="18.1640625" bestFit="1" customWidth="1"/>
    <col min="260" max="260" width="47.33203125" bestFit="1" customWidth="1"/>
    <col min="261" max="261" width="25.5" bestFit="1" customWidth="1"/>
    <col min="262" max="262" width="7.5" bestFit="1" customWidth="1"/>
    <col min="263" max="263" width="26.83203125" bestFit="1" customWidth="1"/>
    <col min="264" max="264" width="16.6640625" bestFit="1" customWidth="1"/>
    <col min="265" max="265" width="27.1640625" bestFit="1" customWidth="1"/>
    <col min="266" max="266" width="26.33203125" bestFit="1" customWidth="1"/>
    <col min="267" max="267" width="22.83203125" bestFit="1" customWidth="1"/>
    <col min="268" max="268" width="14.6640625" bestFit="1" customWidth="1"/>
    <col min="269" max="269" width="25.5" bestFit="1" customWidth="1"/>
    <col min="270" max="270" width="29" bestFit="1" customWidth="1"/>
    <col min="271" max="271" width="19.6640625" bestFit="1" customWidth="1"/>
    <col min="272" max="272" width="24.6640625" bestFit="1" customWidth="1"/>
    <col min="273" max="273" width="21.6640625" bestFit="1" customWidth="1"/>
    <col min="274" max="274" width="23" bestFit="1" customWidth="1"/>
    <col min="275" max="275" width="20.5" bestFit="1" customWidth="1"/>
    <col min="276" max="276" width="15.83203125" bestFit="1" customWidth="1"/>
    <col min="277" max="277" width="16.33203125" bestFit="1" customWidth="1"/>
    <col min="278" max="278" width="23.5" bestFit="1" customWidth="1"/>
    <col min="279" max="279" width="18.33203125" bestFit="1" customWidth="1"/>
    <col min="280" max="280" width="12.5" bestFit="1" customWidth="1"/>
    <col min="281" max="281" width="22" bestFit="1" customWidth="1"/>
    <col min="282" max="282" width="13.83203125" bestFit="1" customWidth="1"/>
    <col min="283" max="283" width="12.5" bestFit="1" customWidth="1"/>
    <col min="284" max="284" width="40.83203125" bestFit="1" customWidth="1"/>
    <col min="285" max="285" width="23.33203125" bestFit="1" customWidth="1"/>
    <col min="286" max="286" width="27.1640625" bestFit="1" customWidth="1"/>
    <col min="287" max="287" width="35" bestFit="1" customWidth="1"/>
    <col min="288" max="288" width="30.6640625" bestFit="1" customWidth="1"/>
    <col min="289" max="289" width="17.83203125" bestFit="1" customWidth="1"/>
    <col min="290" max="290" width="26.33203125" bestFit="1" customWidth="1"/>
    <col min="291" max="291" width="18.33203125" bestFit="1" customWidth="1"/>
    <col min="292" max="292" width="17" bestFit="1" customWidth="1"/>
    <col min="293" max="293" width="25.5" bestFit="1" customWidth="1"/>
    <col min="294" max="294" width="25.33203125" bestFit="1" customWidth="1"/>
    <col min="295" max="295" width="30.1640625" bestFit="1" customWidth="1"/>
    <col min="296" max="296" width="12.1640625" bestFit="1" customWidth="1"/>
    <col min="297" max="297" width="47.5" bestFit="1" customWidth="1"/>
    <col min="298" max="298" width="19.5" bestFit="1" customWidth="1"/>
    <col min="299" max="299" width="15.83203125" bestFit="1" customWidth="1"/>
    <col min="300" max="300" width="19.5" bestFit="1" customWidth="1"/>
    <col min="301" max="301" width="27.83203125" bestFit="1" customWidth="1"/>
    <col min="302" max="302" width="23.33203125" bestFit="1" customWidth="1"/>
    <col min="303" max="303" width="16.5" bestFit="1" customWidth="1"/>
    <col min="304" max="304" width="31.1640625" bestFit="1" customWidth="1"/>
    <col min="305" max="305" width="12.83203125" bestFit="1" customWidth="1"/>
    <col min="306" max="306" width="11.6640625" bestFit="1" customWidth="1"/>
    <col min="307" max="307" width="38.5" bestFit="1" customWidth="1"/>
    <col min="308" max="308" width="37.33203125" bestFit="1" customWidth="1"/>
    <col min="309" max="309" width="12.1640625" bestFit="1" customWidth="1"/>
    <col min="310" max="310" width="18.5" bestFit="1" customWidth="1"/>
    <col min="311" max="311" width="23.6640625" bestFit="1" customWidth="1"/>
    <col min="312" max="312" width="14" bestFit="1" customWidth="1"/>
    <col min="313" max="313" width="24.5" bestFit="1" customWidth="1"/>
    <col min="314" max="314" width="25.6640625" bestFit="1" customWidth="1"/>
    <col min="315" max="315" width="26.83203125" bestFit="1" customWidth="1"/>
    <col min="316" max="316" width="20.1640625" bestFit="1" customWidth="1"/>
    <col min="317" max="317" width="15.6640625" bestFit="1" customWidth="1"/>
    <col min="318" max="318" width="13.1640625" bestFit="1" customWidth="1"/>
    <col min="319" max="319" width="11.1640625" bestFit="1" customWidth="1"/>
    <col min="320" max="320" width="19.1640625" bestFit="1" customWidth="1"/>
    <col min="321" max="321" width="25.33203125" bestFit="1" customWidth="1"/>
    <col min="322" max="322" width="27.33203125" bestFit="1" customWidth="1"/>
    <col min="323" max="323" width="13.33203125" bestFit="1" customWidth="1"/>
    <col min="324" max="324" width="21.83203125" bestFit="1" customWidth="1"/>
    <col min="325" max="325" width="20.6640625" bestFit="1" customWidth="1"/>
    <col min="326" max="326" width="25.33203125" bestFit="1" customWidth="1"/>
    <col min="327" max="327" width="7.33203125" bestFit="1" customWidth="1"/>
    <col min="328" max="328" width="12.83203125" bestFit="1" customWidth="1"/>
    <col min="329" max="329" width="11" bestFit="1" customWidth="1"/>
    <col min="330" max="330" width="18.1640625" bestFit="1" customWidth="1"/>
    <col min="331" max="331" width="47.33203125" bestFit="1" customWidth="1"/>
    <col min="332" max="332" width="25.5" bestFit="1" customWidth="1"/>
    <col min="333" max="333" width="12.1640625" bestFit="1" customWidth="1"/>
    <col min="334" max="334" width="26.83203125" bestFit="1" customWidth="1"/>
    <col min="335" max="335" width="16.6640625" bestFit="1" customWidth="1"/>
    <col min="336" max="336" width="27.1640625" bestFit="1" customWidth="1"/>
    <col min="337" max="337" width="26.33203125" bestFit="1" customWidth="1"/>
    <col min="338" max="338" width="22.83203125" bestFit="1" customWidth="1"/>
    <col min="339" max="339" width="14.6640625" bestFit="1" customWidth="1"/>
    <col min="340" max="340" width="25.5" bestFit="1" customWidth="1"/>
    <col min="341" max="341" width="29" bestFit="1" customWidth="1"/>
    <col min="342" max="342" width="19.6640625" bestFit="1" customWidth="1"/>
    <col min="343" max="343" width="24.6640625" bestFit="1" customWidth="1"/>
    <col min="344" max="344" width="21.6640625" bestFit="1" customWidth="1"/>
    <col min="345" max="345" width="23" bestFit="1" customWidth="1"/>
    <col min="346" max="346" width="20.5" bestFit="1" customWidth="1"/>
    <col min="347" max="347" width="15.83203125" bestFit="1" customWidth="1"/>
    <col min="348" max="348" width="16.33203125" bestFit="1" customWidth="1"/>
    <col min="349" max="349" width="23.5" bestFit="1" customWidth="1"/>
    <col min="350" max="350" width="18.33203125" bestFit="1" customWidth="1"/>
    <col min="351" max="351" width="12.5" bestFit="1" customWidth="1"/>
    <col min="352" max="352" width="22" bestFit="1" customWidth="1"/>
    <col min="353" max="353" width="13.83203125" bestFit="1" customWidth="1"/>
    <col min="354" max="354" width="12.5" bestFit="1" customWidth="1"/>
    <col min="355" max="355" width="40.83203125" bestFit="1" customWidth="1"/>
    <col min="356" max="356" width="29.83203125" bestFit="1" customWidth="1"/>
    <col min="357" max="357" width="24" bestFit="1" customWidth="1"/>
    <col min="358" max="358" width="35" bestFit="1" customWidth="1"/>
    <col min="359" max="359" width="30.6640625" bestFit="1" customWidth="1"/>
    <col min="360" max="360" width="17.83203125" bestFit="1" customWidth="1"/>
    <col min="361" max="361" width="26.33203125" bestFit="1" customWidth="1"/>
    <col min="362" max="362" width="18.33203125" bestFit="1" customWidth="1"/>
    <col min="363" max="363" width="17" bestFit="1" customWidth="1"/>
    <col min="364" max="364" width="25.5" bestFit="1" customWidth="1"/>
    <col min="365" max="365" width="25.33203125" bestFit="1" customWidth="1"/>
    <col min="366" max="366" width="30.1640625" bestFit="1" customWidth="1"/>
    <col min="367" max="367" width="8.33203125" bestFit="1" customWidth="1"/>
    <col min="368" max="368" width="47.5" bestFit="1" customWidth="1"/>
    <col min="369" max="369" width="19.5" bestFit="1" customWidth="1"/>
    <col min="370" max="370" width="15.83203125" bestFit="1" customWidth="1"/>
    <col min="371" max="371" width="19.5" bestFit="1" customWidth="1"/>
    <col min="372" max="372" width="27.83203125" bestFit="1" customWidth="1"/>
    <col min="373" max="373" width="23.33203125" bestFit="1" customWidth="1"/>
    <col min="374" max="374" width="16.5" bestFit="1" customWidth="1"/>
    <col min="375" max="375" width="31.1640625" bestFit="1" customWidth="1"/>
    <col min="376" max="376" width="12.83203125" bestFit="1" customWidth="1"/>
    <col min="377" max="377" width="11.6640625" bestFit="1" customWidth="1"/>
    <col min="378" max="378" width="38.5" bestFit="1" customWidth="1"/>
    <col min="379" max="379" width="37.33203125" bestFit="1" customWidth="1"/>
    <col min="380" max="380" width="10.6640625" bestFit="1" customWidth="1"/>
    <col min="381" max="381" width="18.5" bestFit="1" customWidth="1"/>
    <col min="382" max="382" width="23.6640625" bestFit="1" customWidth="1"/>
    <col min="383" max="383" width="14" bestFit="1" customWidth="1"/>
    <col min="384" max="384" width="24.5" bestFit="1" customWidth="1"/>
    <col min="385" max="385" width="25.6640625" bestFit="1" customWidth="1"/>
    <col min="386" max="386" width="26.83203125" bestFit="1" customWidth="1"/>
    <col min="387" max="387" width="20.1640625" bestFit="1" customWidth="1"/>
    <col min="388" max="388" width="15.6640625" bestFit="1" customWidth="1"/>
    <col min="389" max="389" width="13.1640625" bestFit="1" customWidth="1"/>
    <col min="390" max="390" width="9.33203125" bestFit="1" customWidth="1"/>
    <col min="391" max="391" width="19.1640625" bestFit="1" customWidth="1"/>
    <col min="392" max="392" width="25.33203125" bestFit="1" customWidth="1"/>
    <col min="393" max="393" width="27.33203125" bestFit="1" customWidth="1"/>
    <col min="394" max="394" width="13.33203125" bestFit="1" customWidth="1"/>
    <col min="395" max="395" width="21.83203125" bestFit="1" customWidth="1"/>
    <col min="396" max="396" width="20.6640625" bestFit="1" customWidth="1"/>
    <col min="397" max="397" width="25.33203125" bestFit="1" customWidth="1"/>
    <col min="398" max="398" width="7.33203125" bestFit="1" customWidth="1"/>
    <col min="399" max="399" width="12.83203125" bestFit="1" customWidth="1"/>
    <col min="400" max="400" width="11" bestFit="1" customWidth="1"/>
    <col min="401" max="401" width="18.1640625" bestFit="1" customWidth="1"/>
    <col min="402" max="402" width="47.33203125" bestFit="1" customWidth="1"/>
    <col min="403" max="403" width="25.5" bestFit="1" customWidth="1"/>
    <col min="404" max="404" width="7.5" bestFit="1" customWidth="1"/>
    <col min="405" max="405" width="26.83203125" bestFit="1" customWidth="1"/>
    <col min="406" max="406" width="16.6640625" bestFit="1" customWidth="1"/>
    <col min="407" max="407" width="27.1640625" bestFit="1" customWidth="1"/>
    <col min="408" max="408" width="26.33203125" bestFit="1" customWidth="1"/>
    <col min="409" max="409" width="22.83203125" bestFit="1" customWidth="1"/>
    <col min="410" max="410" width="14.6640625" bestFit="1" customWidth="1"/>
    <col min="411" max="411" width="25.5" bestFit="1" customWidth="1"/>
    <col min="412" max="412" width="29" bestFit="1" customWidth="1"/>
    <col min="413" max="413" width="19.6640625" bestFit="1" customWidth="1"/>
    <col min="414" max="414" width="24.6640625" bestFit="1" customWidth="1"/>
    <col min="415" max="415" width="21.6640625" bestFit="1" customWidth="1"/>
    <col min="416" max="416" width="23" bestFit="1" customWidth="1"/>
    <col min="417" max="417" width="20.5" bestFit="1" customWidth="1"/>
    <col min="418" max="418" width="15.83203125" bestFit="1" customWidth="1"/>
    <col min="419" max="419" width="16.33203125" bestFit="1" customWidth="1"/>
    <col min="420" max="420" width="23.5" bestFit="1" customWidth="1"/>
    <col min="421" max="421" width="18.33203125" bestFit="1" customWidth="1"/>
    <col min="422" max="422" width="12.5" bestFit="1" customWidth="1"/>
    <col min="423" max="423" width="22" bestFit="1" customWidth="1"/>
    <col min="424" max="424" width="13.83203125" bestFit="1" customWidth="1"/>
    <col min="425" max="425" width="12.5" bestFit="1" customWidth="1"/>
    <col min="426" max="426" width="40.83203125" bestFit="1" customWidth="1"/>
    <col min="427" max="427" width="26.6640625" bestFit="1" customWidth="1"/>
    <col min="428" max="428" width="33.5" bestFit="1" customWidth="1"/>
    <col min="429" max="429" width="35" bestFit="1" customWidth="1"/>
    <col min="430" max="430" width="30.6640625" bestFit="1" customWidth="1"/>
    <col min="431" max="431" width="17.83203125" bestFit="1" customWidth="1"/>
    <col min="432" max="432" width="26.33203125" bestFit="1" customWidth="1"/>
    <col min="433" max="433" width="18.33203125" bestFit="1" customWidth="1"/>
    <col min="434" max="434" width="17" bestFit="1" customWidth="1"/>
    <col min="435" max="435" width="25.5" bestFit="1" customWidth="1"/>
    <col min="436" max="436" width="25.33203125" bestFit="1" customWidth="1"/>
    <col min="437" max="437" width="30.1640625" bestFit="1" customWidth="1"/>
    <col min="438" max="438" width="8.33203125" bestFit="1" customWidth="1"/>
    <col min="439" max="439" width="47.5" bestFit="1" customWidth="1"/>
    <col min="440" max="440" width="19.5" bestFit="1" customWidth="1"/>
    <col min="441" max="441" width="15.83203125" bestFit="1" customWidth="1"/>
    <col min="442" max="442" width="19.5" bestFit="1" customWidth="1"/>
    <col min="443" max="443" width="27.83203125" bestFit="1" customWidth="1"/>
    <col min="444" max="444" width="23.33203125" bestFit="1" customWidth="1"/>
    <col min="445" max="445" width="16.5" bestFit="1" customWidth="1"/>
    <col min="446" max="446" width="31.1640625" bestFit="1" customWidth="1"/>
    <col min="447" max="447" width="12.83203125" bestFit="1" customWidth="1"/>
    <col min="448" max="448" width="11.6640625" bestFit="1" customWidth="1"/>
    <col min="449" max="449" width="38.5" bestFit="1" customWidth="1"/>
    <col min="450" max="450" width="37.33203125" bestFit="1" customWidth="1"/>
    <col min="451" max="451" width="10.6640625" bestFit="1" customWidth="1"/>
    <col min="452" max="452" width="18.5" bestFit="1" customWidth="1"/>
    <col min="453" max="453" width="23.6640625" bestFit="1" customWidth="1"/>
    <col min="454" max="454" width="14" bestFit="1" customWidth="1"/>
    <col min="455" max="455" width="24.5" bestFit="1" customWidth="1"/>
    <col min="456" max="456" width="25.6640625" bestFit="1" customWidth="1"/>
    <col min="457" max="457" width="26.83203125" bestFit="1" customWidth="1"/>
    <col min="458" max="458" width="20.1640625" bestFit="1" customWidth="1"/>
    <col min="459" max="459" width="15.6640625" bestFit="1" customWidth="1"/>
    <col min="460" max="460" width="13.1640625" bestFit="1" customWidth="1"/>
    <col min="461" max="461" width="9.33203125" bestFit="1" customWidth="1"/>
    <col min="462" max="462" width="19.1640625" bestFit="1" customWidth="1"/>
    <col min="463" max="463" width="25.33203125" bestFit="1" customWidth="1"/>
    <col min="464" max="464" width="27.33203125" bestFit="1" customWidth="1"/>
    <col min="465" max="465" width="13.33203125" bestFit="1" customWidth="1"/>
    <col min="466" max="466" width="21.83203125" bestFit="1" customWidth="1"/>
    <col min="467" max="467" width="20.6640625" bestFit="1" customWidth="1"/>
    <col min="468" max="468" width="25.33203125" bestFit="1" customWidth="1"/>
    <col min="469" max="469" width="7.33203125" bestFit="1" customWidth="1"/>
    <col min="470" max="470" width="12.83203125" bestFit="1" customWidth="1"/>
    <col min="471" max="471" width="11" bestFit="1" customWidth="1"/>
    <col min="472" max="472" width="18.1640625" bestFit="1" customWidth="1"/>
    <col min="473" max="473" width="47.33203125" bestFit="1" customWidth="1"/>
    <col min="474" max="474" width="25.5" bestFit="1" customWidth="1"/>
    <col min="475" max="475" width="7.5" bestFit="1" customWidth="1"/>
    <col min="476" max="476" width="26.83203125" bestFit="1" customWidth="1"/>
    <col min="477" max="477" width="16.6640625" bestFit="1" customWidth="1"/>
    <col min="478" max="478" width="27.1640625" bestFit="1" customWidth="1"/>
    <col min="479" max="479" width="26.33203125" bestFit="1" customWidth="1"/>
    <col min="480" max="480" width="22.83203125" bestFit="1" customWidth="1"/>
    <col min="481" max="481" width="14.6640625" bestFit="1" customWidth="1"/>
    <col min="482" max="482" width="25.5" bestFit="1" customWidth="1"/>
    <col min="483" max="483" width="29" bestFit="1" customWidth="1"/>
    <col min="484" max="484" width="19.6640625" bestFit="1" customWidth="1"/>
    <col min="485" max="485" width="24.6640625" bestFit="1" customWidth="1"/>
    <col min="486" max="486" width="21.6640625" bestFit="1" customWidth="1"/>
    <col min="487" max="487" width="23" bestFit="1" customWidth="1"/>
    <col min="488" max="488" width="20.5" bestFit="1" customWidth="1"/>
    <col min="489" max="489" width="15.83203125" bestFit="1" customWidth="1"/>
    <col min="490" max="490" width="16.33203125" bestFit="1" customWidth="1"/>
    <col min="491" max="491" width="23.5" bestFit="1" customWidth="1"/>
    <col min="492" max="492" width="18.33203125" bestFit="1" customWidth="1"/>
    <col min="493" max="493" width="12.5" bestFit="1" customWidth="1"/>
    <col min="494" max="494" width="22" bestFit="1" customWidth="1"/>
    <col min="495" max="495" width="13.83203125" bestFit="1" customWidth="1"/>
    <col min="496" max="496" width="12.5" bestFit="1" customWidth="1"/>
    <col min="497" max="497" width="40.83203125" bestFit="1" customWidth="1"/>
    <col min="498" max="498" width="36" bestFit="1" customWidth="1"/>
    <col min="499" max="499" width="34.33203125" bestFit="1" customWidth="1"/>
    <col min="500" max="500" width="35" bestFit="1" customWidth="1"/>
    <col min="501" max="501" width="30.6640625" bestFit="1" customWidth="1"/>
    <col min="502" max="502" width="17.83203125" bestFit="1" customWidth="1"/>
    <col min="503" max="503" width="26.33203125" bestFit="1" customWidth="1"/>
    <col min="504" max="504" width="18.33203125" bestFit="1" customWidth="1"/>
    <col min="505" max="505" width="17" bestFit="1" customWidth="1"/>
    <col min="506" max="506" width="25.5" bestFit="1" customWidth="1"/>
    <col min="507" max="507" width="25.33203125" bestFit="1" customWidth="1"/>
    <col min="508" max="508" width="30.1640625" bestFit="1" customWidth="1"/>
    <col min="509" max="509" width="8.33203125" bestFit="1" customWidth="1"/>
    <col min="510" max="510" width="47.5" bestFit="1" customWidth="1"/>
    <col min="511" max="511" width="19.5" bestFit="1" customWidth="1"/>
    <col min="512" max="512" width="15.83203125" bestFit="1" customWidth="1"/>
    <col min="513" max="513" width="19.5" bestFit="1" customWidth="1"/>
    <col min="514" max="514" width="27.83203125" bestFit="1" customWidth="1"/>
    <col min="515" max="515" width="23.33203125" bestFit="1" customWidth="1"/>
    <col min="516" max="516" width="16.5" bestFit="1" customWidth="1"/>
    <col min="517" max="517" width="31.1640625" bestFit="1" customWidth="1"/>
    <col min="518" max="518" width="12.83203125" bestFit="1" customWidth="1"/>
    <col min="519" max="519" width="11.6640625" bestFit="1" customWidth="1"/>
    <col min="520" max="520" width="38.5" bestFit="1" customWidth="1"/>
    <col min="521" max="521" width="37.33203125" bestFit="1" customWidth="1"/>
    <col min="522" max="522" width="10.6640625" bestFit="1" customWidth="1"/>
    <col min="523" max="523" width="18.5" bestFit="1" customWidth="1"/>
    <col min="524" max="524" width="23.6640625" bestFit="1" customWidth="1"/>
    <col min="525" max="525" width="14" bestFit="1" customWidth="1"/>
    <col min="526" max="526" width="24.5" bestFit="1" customWidth="1"/>
    <col min="527" max="527" width="25.6640625" bestFit="1" customWidth="1"/>
    <col min="528" max="528" width="26.83203125" bestFit="1" customWidth="1"/>
    <col min="529" max="529" width="20.1640625" bestFit="1" customWidth="1"/>
    <col min="530" max="530" width="15.6640625" bestFit="1" customWidth="1"/>
    <col min="531" max="531" width="13.1640625" bestFit="1" customWidth="1"/>
    <col min="532" max="532" width="9.33203125" bestFit="1" customWidth="1"/>
    <col min="533" max="533" width="19.1640625" bestFit="1" customWidth="1"/>
    <col min="534" max="534" width="25.33203125" bestFit="1" customWidth="1"/>
    <col min="535" max="535" width="27.33203125" bestFit="1" customWidth="1"/>
    <col min="536" max="536" width="13.33203125" bestFit="1" customWidth="1"/>
    <col min="537" max="537" width="21.83203125" bestFit="1" customWidth="1"/>
    <col min="538" max="538" width="20.6640625" bestFit="1" customWidth="1"/>
    <col min="539" max="539" width="25.33203125" bestFit="1" customWidth="1"/>
    <col min="540" max="540" width="7.33203125" bestFit="1" customWidth="1"/>
    <col min="541" max="541" width="12.83203125" bestFit="1" customWidth="1"/>
    <col min="542" max="542" width="11" bestFit="1" customWidth="1"/>
    <col min="543" max="543" width="18.1640625" bestFit="1" customWidth="1"/>
    <col min="544" max="544" width="47.33203125" bestFit="1" customWidth="1"/>
    <col min="545" max="545" width="25.5" bestFit="1" customWidth="1"/>
    <col min="546" max="546" width="7.5" bestFit="1" customWidth="1"/>
    <col min="547" max="547" width="26.83203125" bestFit="1" customWidth="1"/>
    <col min="548" max="548" width="16.6640625" bestFit="1" customWidth="1"/>
    <col min="549" max="549" width="27.1640625" bestFit="1" customWidth="1"/>
    <col min="550" max="550" width="26.33203125" bestFit="1" customWidth="1"/>
    <col min="551" max="551" width="22.83203125" bestFit="1" customWidth="1"/>
    <col min="552" max="552" width="14.6640625" bestFit="1" customWidth="1"/>
    <col min="553" max="553" width="25.5" bestFit="1" customWidth="1"/>
    <col min="554" max="554" width="29" bestFit="1" customWidth="1"/>
    <col min="555" max="555" width="19.6640625" bestFit="1" customWidth="1"/>
    <col min="556" max="556" width="24.6640625" bestFit="1" customWidth="1"/>
    <col min="557" max="557" width="21.6640625" bestFit="1" customWidth="1"/>
    <col min="558" max="558" width="23" bestFit="1" customWidth="1"/>
    <col min="559" max="559" width="20.5" bestFit="1" customWidth="1"/>
    <col min="560" max="560" width="15.83203125" bestFit="1" customWidth="1"/>
    <col min="561" max="561" width="16.33203125" bestFit="1" customWidth="1"/>
    <col min="562" max="562" width="23.5" bestFit="1" customWidth="1"/>
    <col min="563" max="563" width="18.33203125" bestFit="1" customWidth="1"/>
    <col min="564" max="564" width="12.5" bestFit="1" customWidth="1"/>
    <col min="565" max="565" width="22" bestFit="1" customWidth="1"/>
    <col min="566" max="566" width="13.83203125" bestFit="1" customWidth="1"/>
    <col min="567" max="567" width="12.5" bestFit="1" customWidth="1"/>
    <col min="568" max="568" width="40.83203125" bestFit="1" customWidth="1"/>
    <col min="569" max="569" width="37" bestFit="1" customWidth="1"/>
    <col min="570" max="570" width="39.6640625" bestFit="1" customWidth="1"/>
    <col min="571" max="571" width="35" bestFit="1" customWidth="1"/>
    <col min="572" max="572" width="30.6640625" bestFit="1" customWidth="1"/>
    <col min="573" max="573" width="17.83203125" bestFit="1" customWidth="1"/>
    <col min="574" max="574" width="26.33203125" bestFit="1" customWidth="1"/>
    <col min="575" max="575" width="18.33203125" bestFit="1" customWidth="1"/>
    <col min="576" max="576" width="17" bestFit="1" customWidth="1"/>
    <col min="577" max="577" width="25.5" bestFit="1" customWidth="1"/>
    <col min="578" max="578" width="25.33203125" bestFit="1" customWidth="1"/>
    <col min="579" max="579" width="30.1640625" bestFit="1" customWidth="1"/>
    <col min="580" max="580" width="8.33203125" bestFit="1" customWidth="1"/>
    <col min="581" max="581" width="47.5" bestFit="1" customWidth="1"/>
    <col min="582" max="582" width="19.5" bestFit="1" customWidth="1"/>
    <col min="583" max="583" width="15.83203125" bestFit="1" customWidth="1"/>
    <col min="584" max="584" width="19.5" bestFit="1" customWidth="1"/>
    <col min="585" max="585" width="27.83203125" bestFit="1" customWidth="1"/>
    <col min="586" max="586" width="23.33203125" bestFit="1" customWidth="1"/>
    <col min="587" max="587" width="16.5" bestFit="1" customWidth="1"/>
    <col min="588" max="588" width="31.1640625" bestFit="1" customWidth="1"/>
    <col min="589" max="589" width="12.83203125" bestFit="1" customWidth="1"/>
    <col min="590" max="590" width="11.6640625" bestFit="1" customWidth="1"/>
    <col min="591" max="591" width="38.5" bestFit="1" customWidth="1"/>
    <col min="592" max="592" width="37.33203125" bestFit="1" customWidth="1"/>
    <col min="593" max="593" width="10.6640625" bestFit="1" customWidth="1"/>
    <col min="594" max="594" width="18.5" bestFit="1" customWidth="1"/>
    <col min="595" max="595" width="23.6640625" bestFit="1" customWidth="1"/>
    <col min="596" max="596" width="14" bestFit="1" customWidth="1"/>
    <col min="597" max="597" width="24.5" bestFit="1" customWidth="1"/>
    <col min="598" max="598" width="25.6640625" bestFit="1" customWidth="1"/>
    <col min="599" max="599" width="26.83203125" bestFit="1" customWidth="1"/>
    <col min="600" max="600" width="20.1640625" bestFit="1" customWidth="1"/>
    <col min="601" max="601" width="15.6640625" bestFit="1" customWidth="1"/>
    <col min="602" max="602" width="13.1640625" bestFit="1" customWidth="1"/>
    <col min="603" max="603" width="9.33203125" bestFit="1" customWidth="1"/>
    <col min="604" max="604" width="19.1640625" bestFit="1" customWidth="1"/>
    <col min="605" max="605" width="25.33203125" bestFit="1" customWidth="1"/>
    <col min="606" max="606" width="27.33203125" bestFit="1" customWidth="1"/>
    <col min="607" max="607" width="13.33203125" bestFit="1" customWidth="1"/>
    <col min="608" max="608" width="21.83203125" bestFit="1" customWidth="1"/>
    <col min="609" max="609" width="20.6640625" bestFit="1" customWidth="1"/>
    <col min="610" max="610" width="25.33203125" bestFit="1" customWidth="1"/>
    <col min="611" max="611" width="7.33203125" bestFit="1" customWidth="1"/>
    <col min="612" max="612" width="12.83203125" bestFit="1" customWidth="1"/>
    <col min="613" max="613" width="11" bestFit="1" customWidth="1"/>
    <col min="614" max="614" width="18.1640625" bestFit="1" customWidth="1"/>
    <col min="615" max="615" width="47.33203125" bestFit="1" customWidth="1"/>
    <col min="616" max="616" width="25.5" bestFit="1" customWidth="1"/>
    <col min="617" max="617" width="7.5" bestFit="1" customWidth="1"/>
    <col min="618" max="618" width="26.83203125" bestFit="1" customWidth="1"/>
    <col min="619" max="619" width="16.6640625" bestFit="1" customWidth="1"/>
    <col min="620" max="620" width="27.1640625" bestFit="1" customWidth="1"/>
    <col min="621" max="621" width="26.33203125" bestFit="1" customWidth="1"/>
    <col min="622" max="622" width="22.83203125" bestFit="1" customWidth="1"/>
    <col min="623" max="623" width="14.6640625" bestFit="1" customWidth="1"/>
    <col min="624" max="624" width="25.5" bestFit="1" customWidth="1"/>
    <col min="625" max="625" width="29" bestFit="1" customWidth="1"/>
    <col min="626" max="626" width="19.6640625" bestFit="1" customWidth="1"/>
    <col min="627" max="627" width="24.6640625" bestFit="1" customWidth="1"/>
    <col min="628" max="628" width="21.6640625" bestFit="1" customWidth="1"/>
    <col min="629" max="629" width="23" bestFit="1" customWidth="1"/>
    <col min="630" max="630" width="20.5" bestFit="1" customWidth="1"/>
    <col min="631" max="631" width="15.83203125" bestFit="1" customWidth="1"/>
    <col min="632" max="632" width="16.33203125" bestFit="1" customWidth="1"/>
    <col min="633" max="633" width="23.5" bestFit="1" customWidth="1"/>
    <col min="634" max="634" width="18.33203125" bestFit="1" customWidth="1"/>
    <col min="635" max="635" width="12.5" bestFit="1" customWidth="1"/>
    <col min="636" max="636" width="22" bestFit="1" customWidth="1"/>
    <col min="637" max="637" width="13.83203125" bestFit="1" customWidth="1"/>
    <col min="638" max="638" width="12.5" bestFit="1" customWidth="1"/>
    <col min="639" max="639" width="40.83203125" bestFit="1" customWidth="1"/>
    <col min="640" max="640" width="42.33203125" bestFit="1" customWidth="1"/>
    <col min="641" max="642" width="35" bestFit="1" customWidth="1"/>
    <col min="643" max="643" width="30.6640625" bestFit="1" customWidth="1"/>
    <col min="644" max="644" width="17.83203125" bestFit="1" customWidth="1"/>
    <col min="645" max="645" width="26.33203125" bestFit="1" customWidth="1"/>
    <col min="646" max="646" width="18.33203125" bestFit="1" customWidth="1"/>
    <col min="647" max="647" width="17" bestFit="1" customWidth="1"/>
    <col min="648" max="648" width="25.5" bestFit="1" customWidth="1"/>
    <col min="649" max="649" width="25.33203125" bestFit="1" customWidth="1"/>
    <col min="650" max="650" width="30.1640625" bestFit="1" customWidth="1"/>
    <col min="651" max="651" width="8.33203125" bestFit="1" customWidth="1"/>
    <col min="652" max="652" width="47.5" bestFit="1" customWidth="1"/>
    <col min="653" max="653" width="19.5" bestFit="1" customWidth="1"/>
    <col min="654" max="654" width="15.83203125" bestFit="1" customWidth="1"/>
    <col min="655" max="655" width="19.5" bestFit="1" customWidth="1"/>
    <col min="656" max="656" width="27.83203125" bestFit="1" customWidth="1"/>
    <col min="657" max="657" width="23.33203125" bestFit="1" customWidth="1"/>
    <col min="658" max="658" width="16.5" bestFit="1" customWidth="1"/>
    <col min="659" max="659" width="31.1640625" bestFit="1" customWidth="1"/>
    <col min="660" max="660" width="12.83203125" bestFit="1" customWidth="1"/>
    <col min="661" max="661" width="11.6640625" bestFit="1" customWidth="1"/>
    <col min="662" max="662" width="38.5" bestFit="1" customWidth="1"/>
    <col min="663" max="663" width="37.33203125" bestFit="1" customWidth="1"/>
    <col min="664" max="664" width="10.6640625" bestFit="1" customWidth="1"/>
    <col min="665" max="665" width="18.5" bestFit="1" customWidth="1"/>
    <col min="666" max="666" width="23.6640625" bestFit="1" customWidth="1"/>
    <col min="667" max="667" width="14" bestFit="1" customWidth="1"/>
    <col min="668" max="668" width="24.5" bestFit="1" customWidth="1"/>
    <col min="669" max="669" width="25.6640625" bestFit="1" customWidth="1"/>
    <col min="670" max="670" width="26.83203125" bestFit="1" customWidth="1"/>
    <col min="671" max="671" width="20.1640625" bestFit="1" customWidth="1"/>
    <col min="672" max="672" width="15.6640625" bestFit="1" customWidth="1"/>
    <col min="673" max="673" width="13.1640625" bestFit="1" customWidth="1"/>
    <col min="674" max="674" width="9.33203125" bestFit="1" customWidth="1"/>
    <col min="675" max="675" width="19.1640625" bestFit="1" customWidth="1"/>
    <col min="676" max="676" width="25.33203125" bestFit="1" customWidth="1"/>
    <col min="677" max="677" width="27.33203125" bestFit="1" customWidth="1"/>
    <col min="678" max="678" width="13.33203125" bestFit="1" customWidth="1"/>
    <col min="679" max="679" width="21.83203125" bestFit="1" customWidth="1"/>
    <col min="680" max="680" width="20.6640625" bestFit="1" customWidth="1"/>
    <col min="681" max="681" width="25.33203125" bestFit="1" customWidth="1"/>
    <col min="682" max="682" width="7.33203125" bestFit="1" customWidth="1"/>
    <col min="683" max="683" width="12.83203125" bestFit="1" customWidth="1"/>
    <col min="684" max="684" width="11" bestFit="1" customWidth="1"/>
    <col min="685" max="685" width="18.1640625" bestFit="1" customWidth="1"/>
    <col min="686" max="686" width="47.33203125" bestFit="1" customWidth="1"/>
    <col min="687" max="687" width="25.5" bestFit="1" customWidth="1"/>
    <col min="688" max="688" width="7.5" bestFit="1" customWidth="1"/>
    <col min="689" max="689" width="26.83203125" bestFit="1" customWidth="1"/>
    <col min="690" max="690" width="16.6640625" bestFit="1" customWidth="1"/>
    <col min="691" max="691" width="27.1640625" bestFit="1" customWidth="1"/>
    <col min="692" max="692" width="26.33203125" bestFit="1" customWidth="1"/>
    <col min="693" max="693" width="22.83203125" bestFit="1" customWidth="1"/>
    <col min="694" max="694" width="14.6640625" bestFit="1" customWidth="1"/>
    <col min="695" max="695" width="25.5" bestFit="1" customWidth="1"/>
    <col min="696" max="696" width="29" bestFit="1" customWidth="1"/>
    <col min="697" max="697" width="19.6640625" bestFit="1" customWidth="1"/>
    <col min="698" max="698" width="24.6640625" bestFit="1" customWidth="1"/>
    <col min="699" max="699" width="21.6640625" bestFit="1" customWidth="1"/>
    <col min="700" max="700" width="23" bestFit="1" customWidth="1"/>
    <col min="701" max="701" width="20.5" bestFit="1" customWidth="1"/>
    <col min="702" max="702" width="15.83203125" bestFit="1" customWidth="1"/>
    <col min="703" max="703" width="16.33203125" bestFit="1" customWidth="1"/>
    <col min="704" max="704" width="23.5" bestFit="1" customWidth="1"/>
    <col min="705" max="705" width="18.33203125" bestFit="1" customWidth="1"/>
    <col min="706" max="706" width="12.5" bestFit="1" customWidth="1"/>
    <col min="707" max="707" width="22" bestFit="1" customWidth="1"/>
    <col min="708" max="708" width="13.83203125" bestFit="1" customWidth="1"/>
    <col min="709" max="709" width="12.5" bestFit="1" customWidth="1"/>
    <col min="710" max="710" width="40.83203125" bestFit="1" customWidth="1"/>
    <col min="711" max="711" width="37.6640625" bestFit="1" customWidth="1"/>
    <col min="712" max="712" width="26.5" bestFit="1" customWidth="1"/>
    <col min="713" max="713" width="35" bestFit="1" customWidth="1"/>
    <col min="714" max="714" width="30.6640625" bestFit="1" customWidth="1"/>
    <col min="715" max="715" width="17.83203125" bestFit="1" customWidth="1"/>
    <col min="716" max="716" width="26.33203125" bestFit="1" customWidth="1"/>
    <col min="717" max="717" width="18.33203125" bestFit="1" customWidth="1"/>
    <col min="718" max="718" width="17" bestFit="1" customWidth="1"/>
    <col min="719" max="719" width="25.5" bestFit="1" customWidth="1"/>
    <col min="720" max="720" width="25.33203125" bestFit="1" customWidth="1"/>
    <col min="721" max="721" width="30.1640625" bestFit="1" customWidth="1"/>
    <col min="722" max="722" width="8.33203125" bestFit="1" customWidth="1"/>
    <col min="723" max="723" width="47.5" bestFit="1" customWidth="1"/>
    <col min="724" max="724" width="19.5" bestFit="1" customWidth="1"/>
    <col min="725" max="725" width="15.83203125" bestFit="1" customWidth="1"/>
    <col min="726" max="726" width="19.5" bestFit="1" customWidth="1"/>
    <col min="727" max="727" width="27.83203125" bestFit="1" customWidth="1"/>
    <col min="728" max="728" width="23.33203125" bestFit="1" customWidth="1"/>
    <col min="729" max="729" width="16.5" bestFit="1" customWidth="1"/>
    <col min="730" max="730" width="31.1640625" bestFit="1" customWidth="1"/>
    <col min="731" max="731" width="12.83203125" bestFit="1" customWidth="1"/>
    <col min="732" max="732" width="11.6640625" bestFit="1" customWidth="1"/>
    <col min="733" max="733" width="38.5" bestFit="1" customWidth="1"/>
    <col min="734" max="734" width="37.33203125" bestFit="1" customWidth="1"/>
    <col min="735" max="735" width="11.1640625" bestFit="1" customWidth="1"/>
    <col min="736" max="736" width="18.5" bestFit="1" customWidth="1"/>
    <col min="737" max="737" width="23.6640625" bestFit="1" customWidth="1"/>
    <col min="738" max="738" width="14" bestFit="1" customWidth="1"/>
    <col min="739" max="739" width="24.5" bestFit="1" customWidth="1"/>
    <col min="740" max="740" width="25.6640625" bestFit="1" customWidth="1"/>
    <col min="741" max="741" width="26.83203125" bestFit="1" customWidth="1"/>
    <col min="742" max="742" width="20.1640625" bestFit="1" customWidth="1"/>
    <col min="743" max="743" width="15.6640625" bestFit="1" customWidth="1"/>
    <col min="744" max="744" width="13.1640625" bestFit="1" customWidth="1"/>
    <col min="745" max="745" width="9.33203125" bestFit="1" customWidth="1"/>
    <col min="746" max="746" width="19.1640625" bestFit="1" customWidth="1"/>
    <col min="747" max="747" width="25.33203125" bestFit="1" customWidth="1"/>
    <col min="748" max="748" width="27.33203125" bestFit="1" customWidth="1"/>
    <col min="749" max="749" width="13.33203125" bestFit="1" customWidth="1"/>
    <col min="750" max="750" width="21.83203125" bestFit="1" customWidth="1"/>
    <col min="751" max="751" width="20.6640625" bestFit="1" customWidth="1"/>
    <col min="752" max="752" width="25.33203125" bestFit="1" customWidth="1"/>
    <col min="753" max="753" width="7.33203125" bestFit="1" customWidth="1"/>
    <col min="754" max="754" width="12.83203125" bestFit="1" customWidth="1"/>
    <col min="755" max="755" width="11" bestFit="1" customWidth="1"/>
    <col min="756" max="756" width="18.1640625" bestFit="1" customWidth="1"/>
    <col min="757" max="757" width="47.33203125" bestFit="1" customWidth="1"/>
    <col min="758" max="758" width="25.5" bestFit="1" customWidth="1"/>
    <col min="759" max="759" width="8.1640625" bestFit="1" customWidth="1"/>
    <col min="760" max="760" width="26.83203125" bestFit="1" customWidth="1"/>
    <col min="761" max="761" width="16.6640625" bestFit="1" customWidth="1"/>
    <col min="762" max="762" width="27.1640625" bestFit="1" customWidth="1"/>
    <col min="763" max="763" width="26.33203125" bestFit="1" customWidth="1"/>
    <col min="764" max="764" width="22.83203125" bestFit="1" customWidth="1"/>
    <col min="765" max="765" width="14.6640625" bestFit="1" customWidth="1"/>
    <col min="766" max="766" width="25.5" bestFit="1" customWidth="1"/>
    <col min="767" max="767" width="29" bestFit="1" customWidth="1"/>
    <col min="768" max="768" width="19.6640625" bestFit="1" customWidth="1"/>
    <col min="769" max="769" width="24.6640625" bestFit="1" customWidth="1"/>
    <col min="770" max="770" width="21.6640625" bestFit="1" customWidth="1"/>
    <col min="771" max="771" width="23" bestFit="1" customWidth="1"/>
    <col min="772" max="772" width="20.5" bestFit="1" customWidth="1"/>
    <col min="773" max="773" width="15.83203125" bestFit="1" customWidth="1"/>
    <col min="774" max="774" width="16.33203125" bestFit="1" customWidth="1"/>
    <col min="775" max="775" width="23.5" bestFit="1" customWidth="1"/>
    <col min="776" max="776" width="18.33203125" bestFit="1" customWidth="1"/>
    <col min="777" max="777" width="12.5" bestFit="1" customWidth="1"/>
    <col min="778" max="778" width="22" bestFit="1" customWidth="1"/>
    <col min="779" max="779" width="13.83203125" bestFit="1" customWidth="1"/>
    <col min="780" max="780" width="12.5" bestFit="1" customWidth="1"/>
    <col min="781" max="781" width="40.83203125" bestFit="1" customWidth="1"/>
    <col min="782" max="782" width="29.1640625" bestFit="1" customWidth="1"/>
    <col min="783" max="783" width="29" bestFit="1" customWidth="1"/>
    <col min="784" max="784" width="35" bestFit="1" customWidth="1"/>
    <col min="785" max="785" width="30.6640625" bestFit="1" customWidth="1"/>
    <col min="786" max="786" width="17.83203125" bestFit="1" customWidth="1"/>
    <col min="787" max="787" width="26.33203125" bestFit="1" customWidth="1"/>
    <col min="788" max="788" width="18.33203125" bestFit="1" customWidth="1"/>
    <col min="789" max="789" width="17" bestFit="1" customWidth="1"/>
    <col min="790" max="790" width="25.5" bestFit="1" customWidth="1"/>
    <col min="791" max="791" width="25.33203125" bestFit="1" customWidth="1"/>
    <col min="792" max="792" width="30.1640625" bestFit="1" customWidth="1"/>
    <col min="793" max="793" width="8.33203125" bestFit="1" customWidth="1"/>
    <col min="794" max="794" width="47.5" bestFit="1" customWidth="1"/>
    <col min="795" max="795" width="19.5" bestFit="1" customWidth="1"/>
    <col min="796" max="796" width="15.83203125" bestFit="1" customWidth="1"/>
    <col min="797" max="797" width="19.5" bestFit="1" customWidth="1"/>
    <col min="798" max="798" width="27.83203125" bestFit="1" customWidth="1"/>
    <col min="799" max="799" width="23.33203125" bestFit="1" customWidth="1"/>
    <col min="800" max="800" width="16.5" bestFit="1" customWidth="1"/>
    <col min="801" max="801" width="31.1640625" bestFit="1" customWidth="1"/>
    <col min="802" max="802" width="12.83203125" bestFit="1" customWidth="1"/>
    <col min="803" max="803" width="11.6640625" bestFit="1" customWidth="1"/>
    <col min="804" max="804" width="38.5" bestFit="1" customWidth="1"/>
    <col min="805" max="805" width="37.33203125" bestFit="1" customWidth="1"/>
    <col min="806" max="806" width="10.6640625" bestFit="1" customWidth="1"/>
    <col min="807" max="807" width="18.5" bestFit="1" customWidth="1"/>
    <col min="808" max="808" width="23.6640625" bestFit="1" customWidth="1"/>
    <col min="809" max="809" width="14" bestFit="1" customWidth="1"/>
    <col min="810" max="810" width="24.5" bestFit="1" customWidth="1"/>
    <col min="811" max="811" width="25.6640625" bestFit="1" customWidth="1"/>
    <col min="812" max="812" width="26.83203125" bestFit="1" customWidth="1"/>
    <col min="813" max="813" width="20.1640625" bestFit="1" customWidth="1"/>
    <col min="814" max="814" width="15.6640625" bestFit="1" customWidth="1"/>
    <col min="815" max="815" width="13.1640625" bestFit="1" customWidth="1"/>
    <col min="816" max="816" width="9.33203125" bestFit="1" customWidth="1"/>
    <col min="817" max="817" width="19.1640625" bestFit="1" customWidth="1"/>
    <col min="818" max="818" width="25.33203125" bestFit="1" customWidth="1"/>
    <col min="819" max="819" width="27.33203125" bestFit="1" customWidth="1"/>
    <col min="820" max="820" width="13.33203125" bestFit="1" customWidth="1"/>
    <col min="821" max="821" width="21.83203125" bestFit="1" customWidth="1"/>
    <col min="822" max="822" width="20.6640625" bestFit="1" customWidth="1"/>
    <col min="823" max="823" width="25.33203125" bestFit="1" customWidth="1"/>
    <col min="824" max="824" width="7.33203125" bestFit="1" customWidth="1"/>
    <col min="825" max="825" width="12.83203125" bestFit="1" customWidth="1"/>
    <col min="826" max="826" width="11" bestFit="1" customWidth="1"/>
    <col min="827" max="827" width="18.1640625" bestFit="1" customWidth="1"/>
    <col min="828" max="828" width="47.33203125" bestFit="1" customWidth="1"/>
    <col min="829" max="829" width="25.5" bestFit="1" customWidth="1"/>
    <col min="830" max="830" width="7.5" bestFit="1" customWidth="1"/>
    <col min="831" max="831" width="26.83203125" bestFit="1" customWidth="1"/>
    <col min="832" max="832" width="16.6640625" bestFit="1" customWidth="1"/>
    <col min="833" max="833" width="27.1640625" bestFit="1" customWidth="1"/>
    <col min="834" max="834" width="26.33203125" bestFit="1" customWidth="1"/>
    <col min="835" max="835" width="22.83203125" bestFit="1" customWidth="1"/>
    <col min="836" max="836" width="14.6640625" bestFit="1" customWidth="1"/>
    <col min="837" max="837" width="25.5" bestFit="1" customWidth="1"/>
    <col min="838" max="838" width="29" bestFit="1" customWidth="1"/>
    <col min="839" max="839" width="19.6640625" bestFit="1" customWidth="1"/>
    <col min="840" max="840" width="24.6640625" bestFit="1" customWidth="1"/>
    <col min="841" max="841" width="21.6640625" bestFit="1" customWidth="1"/>
    <col min="842" max="842" width="23" bestFit="1" customWidth="1"/>
    <col min="843" max="843" width="20.5" bestFit="1" customWidth="1"/>
    <col min="844" max="844" width="15.83203125" bestFit="1" customWidth="1"/>
    <col min="845" max="845" width="16.33203125" bestFit="1" customWidth="1"/>
    <col min="846" max="846" width="23.5" bestFit="1" customWidth="1"/>
    <col min="847" max="847" width="18.33203125" bestFit="1" customWidth="1"/>
    <col min="848" max="848" width="12.5" bestFit="1" customWidth="1"/>
    <col min="849" max="849" width="22" bestFit="1" customWidth="1"/>
    <col min="850" max="850" width="13.83203125" bestFit="1" customWidth="1"/>
    <col min="851" max="851" width="12.5" bestFit="1" customWidth="1"/>
    <col min="852" max="852" width="40.83203125" bestFit="1" customWidth="1"/>
    <col min="853" max="853" width="31.5" bestFit="1" customWidth="1"/>
    <col min="854" max="854" width="36.33203125" bestFit="1" customWidth="1"/>
    <col min="855" max="855" width="35" bestFit="1" customWidth="1"/>
    <col min="856" max="856" width="30.6640625" bestFit="1" customWidth="1"/>
    <col min="857" max="857" width="17.83203125" bestFit="1" customWidth="1"/>
    <col min="858" max="858" width="26.33203125" bestFit="1" customWidth="1"/>
    <col min="859" max="859" width="18.33203125" bestFit="1" customWidth="1"/>
    <col min="860" max="860" width="17" bestFit="1" customWidth="1"/>
    <col min="861" max="861" width="25.5" bestFit="1" customWidth="1"/>
    <col min="862" max="862" width="25.33203125" bestFit="1" customWidth="1"/>
    <col min="863" max="863" width="30.1640625" bestFit="1" customWidth="1"/>
    <col min="864" max="864" width="8.33203125" bestFit="1" customWidth="1"/>
    <col min="865" max="865" width="47.5" bestFit="1" customWidth="1"/>
    <col min="866" max="866" width="19.5" bestFit="1" customWidth="1"/>
    <col min="867" max="867" width="15.83203125" bestFit="1" customWidth="1"/>
    <col min="868" max="868" width="19.5" bestFit="1" customWidth="1"/>
    <col min="869" max="869" width="27.83203125" bestFit="1" customWidth="1"/>
    <col min="870" max="870" width="23.33203125" bestFit="1" customWidth="1"/>
    <col min="871" max="871" width="16.5" bestFit="1" customWidth="1"/>
    <col min="872" max="872" width="31.1640625" bestFit="1" customWidth="1"/>
    <col min="873" max="873" width="12.83203125" bestFit="1" customWidth="1"/>
    <col min="874" max="874" width="11.6640625" bestFit="1" customWidth="1"/>
    <col min="875" max="875" width="38.5" bestFit="1" customWidth="1"/>
    <col min="876" max="876" width="37.33203125" bestFit="1" customWidth="1"/>
    <col min="877" max="877" width="10.6640625" bestFit="1" customWidth="1"/>
    <col min="878" max="878" width="18.5" bestFit="1" customWidth="1"/>
    <col min="879" max="879" width="23.6640625" bestFit="1" customWidth="1"/>
    <col min="880" max="880" width="14" bestFit="1" customWidth="1"/>
    <col min="881" max="881" width="24.5" bestFit="1" customWidth="1"/>
    <col min="882" max="882" width="25.6640625" bestFit="1" customWidth="1"/>
    <col min="883" max="883" width="26.83203125" bestFit="1" customWidth="1"/>
    <col min="884" max="884" width="20.1640625" bestFit="1" customWidth="1"/>
    <col min="885" max="885" width="15.6640625" bestFit="1" customWidth="1"/>
    <col min="886" max="886" width="13.1640625" bestFit="1" customWidth="1"/>
    <col min="887" max="887" width="9.33203125" bestFit="1" customWidth="1"/>
    <col min="888" max="888" width="19.1640625" bestFit="1" customWidth="1"/>
    <col min="889" max="889" width="25.33203125" bestFit="1" customWidth="1"/>
    <col min="890" max="890" width="27.33203125" bestFit="1" customWidth="1"/>
    <col min="891" max="891" width="13.33203125" bestFit="1" customWidth="1"/>
    <col min="892" max="892" width="21.83203125" bestFit="1" customWidth="1"/>
    <col min="893" max="893" width="20.6640625" bestFit="1" customWidth="1"/>
    <col min="894" max="894" width="25.33203125" bestFit="1" customWidth="1"/>
    <col min="895" max="895" width="7.33203125" bestFit="1" customWidth="1"/>
    <col min="896" max="896" width="12.83203125" bestFit="1" customWidth="1"/>
    <col min="897" max="897" width="11" bestFit="1" customWidth="1"/>
    <col min="898" max="898" width="18.1640625" bestFit="1" customWidth="1"/>
    <col min="899" max="899" width="47.33203125" bestFit="1" customWidth="1"/>
    <col min="900" max="900" width="25.5" bestFit="1" customWidth="1"/>
    <col min="901" max="901" width="8.1640625" bestFit="1" customWidth="1"/>
    <col min="902" max="902" width="26.83203125" bestFit="1" customWidth="1"/>
    <col min="903" max="903" width="16.6640625" bestFit="1" customWidth="1"/>
    <col min="904" max="904" width="27.1640625" bestFit="1" customWidth="1"/>
    <col min="905" max="905" width="26.33203125" bestFit="1" customWidth="1"/>
    <col min="906" max="906" width="22.83203125" bestFit="1" customWidth="1"/>
    <col min="907" max="907" width="14.6640625" bestFit="1" customWidth="1"/>
    <col min="908" max="908" width="25.5" bestFit="1" customWidth="1"/>
    <col min="909" max="909" width="29" bestFit="1" customWidth="1"/>
    <col min="910" max="910" width="19.6640625" bestFit="1" customWidth="1"/>
    <col min="911" max="911" width="24.6640625" bestFit="1" customWidth="1"/>
    <col min="912" max="912" width="21.6640625" bestFit="1" customWidth="1"/>
    <col min="913" max="913" width="23" bestFit="1" customWidth="1"/>
    <col min="914" max="914" width="20.5" bestFit="1" customWidth="1"/>
    <col min="915" max="915" width="15.83203125" bestFit="1" customWidth="1"/>
    <col min="916" max="916" width="16.33203125" bestFit="1" customWidth="1"/>
    <col min="917" max="917" width="23.5" bestFit="1" customWidth="1"/>
    <col min="918" max="918" width="18.33203125" bestFit="1" customWidth="1"/>
    <col min="919" max="919" width="12.5" bestFit="1" customWidth="1"/>
    <col min="920" max="920" width="22" bestFit="1" customWidth="1"/>
    <col min="921" max="921" width="13.83203125" bestFit="1" customWidth="1"/>
    <col min="922" max="922" width="12.5" bestFit="1" customWidth="1"/>
    <col min="923" max="923" width="40.83203125" bestFit="1" customWidth="1"/>
    <col min="924" max="924" width="39" bestFit="1" customWidth="1"/>
    <col min="925" max="925" width="29.1640625" bestFit="1" customWidth="1"/>
    <col min="926" max="926" width="35" bestFit="1" customWidth="1"/>
    <col min="927" max="927" width="30.6640625" bestFit="1" customWidth="1"/>
    <col min="928" max="928" width="17.83203125" bestFit="1" customWidth="1"/>
    <col min="929" max="929" width="26.33203125" bestFit="1" customWidth="1"/>
    <col min="930" max="930" width="18.33203125" bestFit="1" customWidth="1"/>
    <col min="931" max="931" width="17" bestFit="1" customWidth="1"/>
    <col min="932" max="932" width="25.5" bestFit="1" customWidth="1"/>
    <col min="933" max="933" width="25.33203125" bestFit="1" customWidth="1"/>
    <col min="934" max="934" width="30.1640625" bestFit="1" customWidth="1"/>
    <col min="935" max="935" width="8.33203125" bestFit="1" customWidth="1"/>
    <col min="936" max="936" width="47.5" bestFit="1" customWidth="1"/>
    <col min="937" max="937" width="19.5" bestFit="1" customWidth="1"/>
    <col min="938" max="938" width="15.83203125" bestFit="1" customWidth="1"/>
    <col min="939" max="939" width="19.5" bestFit="1" customWidth="1"/>
    <col min="940" max="940" width="27.83203125" bestFit="1" customWidth="1"/>
    <col min="941" max="941" width="23.33203125" bestFit="1" customWidth="1"/>
    <col min="942" max="942" width="16.5" bestFit="1" customWidth="1"/>
    <col min="943" max="943" width="31.1640625" bestFit="1" customWidth="1"/>
    <col min="944" max="944" width="12.83203125" bestFit="1" customWidth="1"/>
    <col min="945" max="945" width="11.6640625" bestFit="1" customWidth="1"/>
    <col min="946" max="946" width="38.5" bestFit="1" customWidth="1"/>
    <col min="947" max="947" width="37.33203125" bestFit="1" customWidth="1"/>
    <col min="948" max="948" width="10.6640625" bestFit="1" customWidth="1"/>
    <col min="949" max="949" width="18.5" bestFit="1" customWidth="1"/>
    <col min="950" max="950" width="23.6640625" bestFit="1" customWidth="1"/>
    <col min="951" max="951" width="14" bestFit="1" customWidth="1"/>
    <col min="952" max="952" width="24.5" bestFit="1" customWidth="1"/>
    <col min="953" max="953" width="25.6640625" bestFit="1" customWidth="1"/>
    <col min="954" max="954" width="26.83203125" bestFit="1" customWidth="1"/>
    <col min="955" max="955" width="20.1640625" bestFit="1" customWidth="1"/>
    <col min="956" max="956" width="15.6640625" bestFit="1" customWidth="1"/>
    <col min="957" max="957" width="13.1640625" bestFit="1" customWidth="1"/>
    <col min="958" max="958" width="9.33203125" bestFit="1" customWidth="1"/>
    <col min="959" max="959" width="19.1640625" bestFit="1" customWidth="1"/>
    <col min="960" max="960" width="25.33203125" bestFit="1" customWidth="1"/>
    <col min="961" max="961" width="27.33203125" bestFit="1" customWidth="1"/>
    <col min="962" max="962" width="13.33203125" bestFit="1" customWidth="1"/>
    <col min="963" max="963" width="21.83203125" bestFit="1" customWidth="1"/>
    <col min="964" max="964" width="20.6640625" bestFit="1" customWidth="1"/>
    <col min="965" max="965" width="25.33203125" bestFit="1" customWidth="1"/>
    <col min="966" max="966" width="7.33203125" bestFit="1" customWidth="1"/>
    <col min="967" max="967" width="12.83203125" bestFit="1" customWidth="1"/>
    <col min="968" max="968" width="11" bestFit="1" customWidth="1"/>
    <col min="969" max="969" width="18.1640625" bestFit="1" customWidth="1"/>
    <col min="970" max="970" width="47.33203125" bestFit="1" customWidth="1"/>
    <col min="971" max="971" width="25.5" bestFit="1" customWidth="1"/>
    <col min="972" max="972" width="7.5" bestFit="1" customWidth="1"/>
    <col min="973" max="973" width="26.83203125" bestFit="1" customWidth="1"/>
    <col min="974" max="974" width="16.6640625" bestFit="1" customWidth="1"/>
    <col min="975" max="975" width="27.1640625" bestFit="1" customWidth="1"/>
    <col min="976" max="976" width="26.33203125" bestFit="1" customWidth="1"/>
    <col min="977" max="977" width="22.83203125" bestFit="1" customWidth="1"/>
    <col min="978" max="978" width="14.6640625" bestFit="1" customWidth="1"/>
    <col min="979" max="979" width="25.5" bestFit="1" customWidth="1"/>
    <col min="980" max="980" width="29" bestFit="1" customWidth="1"/>
    <col min="981" max="981" width="19.6640625" bestFit="1" customWidth="1"/>
    <col min="982" max="982" width="24.6640625" bestFit="1" customWidth="1"/>
    <col min="983" max="983" width="21.6640625" bestFit="1" customWidth="1"/>
    <col min="984" max="984" width="23" bestFit="1" customWidth="1"/>
    <col min="985" max="985" width="20.5" bestFit="1" customWidth="1"/>
    <col min="986" max="986" width="15.83203125" bestFit="1" customWidth="1"/>
    <col min="987" max="987" width="16.33203125" bestFit="1" customWidth="1"/>
    <col min="988" max="988" width="23.5" bestFit="1" customWidth="1"/>
    <col min="989" max="989" width="18.33203125" bestFit="1" customWidth="1"/>
    <col min="990" max="990" width="12.5" bestFit="1" customWidth="1"/>
    <col min="991" max="991" width="22" bestFit="1" customWidth="1"/>
    <col min="992" max="992" width="13.83203125" bestFit="1" customWidth="1"/>
    <col min="993" max="993" width="12.5" bestFit="1" customWidth="1"/>
    <col min="994" max="994" width="40.83203125" bestFit="1" customWidth="1"/>
    <col min="995" max="995" width="31.83203125" bestFit="1" customWidth="1"/>
    <col min="996" max="996" width="23.5" bestFit="1" customWidth="1"/>
    <col min="997" max="997" width="35" bestFit="1" customWidth="1"/>
    <col min="998" max="998" width="30.6640625" bestFit="1" customWidth="1"/>
    <col min="999" max="999" width="17.83203125" bestFit="1" customWidth="1"/>
    <col min="1000" max="1000" width="26.33203125" bestFit="1" customWidth="1"/>
    <col min="1001" max="1001" width="18.33203125" bestFit="1" customWidth="1"/>
    <col min="1002" max="1002" width="17" bestFit="1" customWidth="1"/>
    <col min="1003" max="1003" width="25.5" bestFit="1" customWidth="1"/>
    <col min="1004" max="1004" width="25.33203125" bestFit="1" customWidth="1"/>
    <col min="1005" max="1005" width="30.1640625" bestFit="1" customWidth="1"/>
    <col min="1006" max="1006" width="8.33203125" bestFit="1" customWidth="1"/>
    <col min="1007" max="1007" width="47.5" bestFit="1" customWidth="1"/>
    <col min="1008" max="1008" width="19.5" bestFit="1" customWidth="1"/>
    <col min="1009" max="1009" width="15.83203125" bestFit="1" customWidth="1"/>
    <col min="1010" max="1010" width="19.5" bestFit="1" customWidth="1"/>
    <col min="1011" max="1011" width="27.83203125" bestFit="1" customWidth="1"/>
    <col min="1012" max="1012" width="23.33203125" bestFit="1" customWidth="1"/>
    <col min="1013" max="1013" width="16.5" bestFit="1" customWidth="1"/>
    <col min="1014" max="1014" width="31.1640625" bestFit="1" customWidth="1"/>
    <col min="1015" max="1015" width="12.83203125" bestFit="1" customWidth="1"/>
    <col min="1016" max="1016" width="11.6640625" bestFit="1" customWidth="1"/>
    <col min="1017" max="1017" width="38.5" bestFit="1" customWidth="1"/>
    <col min="1018" max="1018" width="37.33203125" bestFit="1" customWidth="1"/>
    <col min="1019" max="1019" width="10.6640625" bestFit="1" customWidth="1"/>
    <col min="1020" max="1020" width="18.5" bestFit="1" customWidth="1"/>
    <col min="1021" max="1021" width="23.6640625" bestFit="1" customWidth="1"/>
    <col min="1022" max="1022" width="14" bestFit="1" customWidth="1"/>
    <col min="1023" max="1023" width="24.5" bestFit="1" customWidth="1"/>
    <col min="1024" max="1024" width="25.6640625" bestFit="1" customWidth="1"/>
    <col min="1025" max="1025" width="26.83203125" bestFit="1" customWidth="1"/>
    <col min="1026" max="1026" width="20.1640625" bestFit="1" customWidth="1"/>
    <col min="1027" max="1027" width="15.6640625" bestFit="1" customWidth="1"/>
    <col min="1028" max="1028" width="13.1640625" bestFit="1" customWidth="1"/>
    <col min="1029" max="1029" width="9.33203125" bestFit="1" customWidth="1"/>
    <col min="1030" max="1030" width="19.1640625" bestFit="1" customWidth="1"/>
    <col min="1031" max="1031" width="25.33203125" bestFit="1" customWidth="1"/>
    <col min="1032" max="1032" width="27.33203125" bestFit="1" customWidth="1"/>
    <col min="1033" max="1033" width="13.33203125" bestFit="1" customWidth="1"/>
    <col min="1034" max="1034" width="21.83203125" bestFit="1" customWidth="1"/>
    <col min="1035" max="1035" width="20.6640625" bestFit="1" customWidth="1"/>
    <col min="1036" max="1036" width="25.33203125" bestFit="1" customWidth="1"/>
    <col min="1037" max="1037" width="7.33203125" bestFit="1" customWidth="1"/>
    <col min="1038" max="1038" width="12.83203125" bestFit="1" customWidth="1"/>
    <col min="1039" max="1039" width="11" bestFit="1" customWidth="1"/>
    <col min="1040" max="1040" width="18.1640625" bestFit="1" customWidth="1"/>
    <col min="1041" max="1041" width="47.33203125" bestFit="1" customWidth="1"/>
    <col min="1042" max="1042" width="25.5" bestFit="1" customWidth="1"/>
    <col min="1043" max="1043" width="7.5" bestFit="1" customWidth="1"/>
    <col min="1044" max="1044" width="26.83203125" bestFit="1" customWidth="1"/>
    <col min="1045" max="1045" width="16.6640625" bestFit="1" customWidth="1"/>
    <col min="1046" max="1046" width="27.1640625" bestFit="1" customWidth="1"/>
    <col min="1047" max="1047" width="26.33203125" bestFit="1" customWidth="1"/>
    <col min="1048" max="1048" width="22.83203125" bestFit="1" customWidth="1"/>
    <col min="1049" max="1049" width="14.6640625" bestFit="1" customWidth="1"/>
    <col min="1050" max="1050" width="25.5" bestFit="1" customWidth="1"/>
    <col min="1051" max="1051" width="29" bestFit="1" customWidth="1"/>
    <col min="1052" max="1052" width="19.6640625" bestFit="1" customWidth="1"/>
    <col min="1053" max="1053" width="24.6640625" bestFit="1" customWidth="1"/>
    <col min="1054" max="1054" width="21.6640625" bestFit="1" customWidth="1"/>
    <col min="1055" max="1055" width="23" bestFit="1" customWidth="1"/>
    <col min="1056" max="1056" width="20.5" bestFit="1" customWidth="1"/>
    <col min="1057" max="1057" width="15.83203125" bestFit="1" customWidth="1"/>
    <col min="1058" max="1058" width="16.33203125" bestFit="1" customWidth="1"/>
    <col min="1059" max="1059" width="23.5" bestFit="1" customWidth="1"/>
    <col min="1060" max="1060" width="18.33203125" bestFit="1" customWidth="1"/>
    <col min="1061" max="1061" width="12.5" bestFit="1" customWidth="1"/>
    <col min="1062" max="1062" width="22" bestFit="1" customWidth="1"/>
    <col min="1063" max="1063" width="13.83203125" bestFit="1" customWidth="1"/>
    <col min="1064" max="1064" width="12.5" bestFit="1" customWidth="1"/>
    <col min="1065" max="1065" width="40.83203125" bestFit="1" customWidth="1"/>
    <col min="1066" max="1066" width="26" bestFit="1" customWidth="1"/>
    <col min="1067" max="1067" width="12.1640625" bestFit="1" customWidth="1"/>
  </cols>
  <sheetData>
    <row r="2" spans="1:72">
      <c r="A2" s="14" t="s">
        <v>111</v>
      </c>
      <c r="B2" s="14" t="s">
        <v>149</v>
      </c>
    </row>
    <row r="3" spans="1:72">
      <c r="A3" s="14" t="s">
        <v>109</v>
      </c>
      <c r="B3" t="s">
        <v>47</v>
      </c>
      <c r="C3" t="s">
        <v>51</v>
      </c>
      <c r="D3" t="s">
        <v>28</v>
      </c>
      <c r="E3" t="s">
        <v>29</v>
      </c>
      <c r="F3" t="s">
        <v>91</v>
      </c>
      <c r="G3" t="s">
        <v>41</v>
      </c>
      <c r="H3" t="s">
        <v>43</v>
      </c>
      <c r="I3" t="s">
        <v>44</v>
      </c>
      <c r="J3" t="s">
        <v>55</v>
      </c>
      <c r="K3" t="s">
        <v>32</v>
      </c>
      <c r="L3" t="s">
        <v>68</v>
      </c>
      <c r="M3" t="s">
        <v>31</v>
      </c>
      <c r="N3" t="s">
        <v>27</v>
      </c>
      <c r="O3" t="s">
        <v>40</v>
      </c>
      <c r="P3" t="s">
        <v>61</v>
      </c>
      <c r="Q3" t="s">
        <v>64</v>
      </c>
      <c r="R3" t="s">
        <v>56</v>
      </c>
      <c r="S3" t="s">
        <v>57</v>
      </c>
      <c r="T3" t="s">
        <v>62</v>
      </c>
      <c r="U3" t="s">
        <v>76</v>
      </c>
      <c r="V3" t="s">
        <v>82</v>
      </c>
      <c r="W3" t="s">
        <v>24</v>
      </c>
      <c r="X3" t="s">
        <v>63</v>
      </c>
      <c r="Y3" t="s">
        <v>2</v>
      </c>
      <c r="Z3" t="s">
        <v>70</v>
      </c>
      <c r="AA3" t="s">
        <v>50</v>
      </c>
      <c r="AB3" t="s">
        <v>81</v>
      </c>
      <c r="AC3" t="s">
        <v>36</v>
      </c>
      <c r="AD3" t="s">
        <v>35</v>
      </c>
      <c r="AE3" t="s">
        <v>30</v>
      </c>
      <c r="AF3" t="s">
        <v>58</v>
      </c>
      <c r="AG3" t="s">
        <v>37</v>
      </c>
      <c r="AH3" t="s">
        <v>48</v>
      </c>
      <c r="AI3" t="s">
        <v>92</v>
      </c>
      <c r="AJ3" t="s">
        <v>49</v>
      </c>
      <c r="AK3" t="s">
        <v>86</v>
      </c>
      <c r="AL3" t="s">
        <v>79</v>
      </c>
      <c r="AM3" t="s">
        <v>34</v>
      </c>
      <c r="AN3" t="s">
        <v>74</v>
      </c>
      <c r="AO3" t="s">
        <v>42</v>
      </c>
      <c r="AP3" t="s">
        <v>65</v>
      </c>
      <c r="AQ3" t="s">
        <v>88</v>
      </c>
      <c r="AR3" t="s">
        <v>78</v>
      </c>
      <c r="AS3" t="s">
        <v>72</v>
      </c>
      <c r="AT3" t="s">
        <v>69</v>
      </c>
      <c r="AU3" t="s">
        <v>26</v>
      </c>
      <c r="AV3" t="s">
        <v>83</v>
      </c>
      <c r="AW3" t="s">
        <v>75</v>
      </c>
      <c r="AX3" t="s">
        <v>53</v>
      </c>
      <c r="AY3" t="s">
        <v>85</v>
      </c>
      <c r="AZ3" t="s">
        <v>54</v>
      </c>
      <c r="BA3" t="s">
        <v>59</v>
      </c>
      <c r="BB3" t="s">
        <v>84</v>
      </c>
      <c r="BC3" t="s">
        <v>67</v>
      </c>
      <c r="BD3" t="s">
        <v>38</v>
      </c>
      <c r="BE3" t="s">
        <v>45</v>
      </c>
      <c r="BF3" t="s">
        <v>52</v>
      </c>
      <c r="BG3" t="s">
        <v>87</v>
      </c>
      <c r="BH3" t="s">
        <v>66</v>
      </c>
      <c r="BI3" t="s">
        <v>33</v>
      </c>
      <c r="BJ3" t="s">
        <v>39</v>
      </c>
      <c r="BK3" t="s">
        <v>80</v>
      </c>
      <c r="BL3" t="s">
        <v>46</v>
      </c>
      <c r="BM3" t="s">
        <v>90</v>
      </c>
      <c r="BN3" t="s">
        <v>60</v>
      </c>
      <c r="BO3" t="s">
        <v>77</v>
      </c>
      <c r="BP3" t="s">
        <v>89</v>
      </c>
      <c r="BQ3" t="s">
        <v>71</v>
      </c>
      <c r="BR3" t="s">
        <v>73</v>
      </c>
      <c r="BS3" t="s">
        <v>25</v>
      </c>
      <c r="BT3" t="s">
        <v>17</v>
      </c>
    </row>
    <row r="4" spans="1:72">
      <c r="A4" s="15" t="s">
        <v>5</v>
      </c>
      <c r="B4">
        <v>2790.1000000000013</v>
      </c>
      <c r="C4">
        <v>0</v>
      </c>
      <c r="D4">
        <v>1579.8999999999996</v>
      </c>
      <c r="E4">
        <v>0</v>
      </c>
      <c r="F4">
        <v>1025</v>
      </c>
      <c r="G4">
        <v>71.600000000000009</v>
      </c>
      <c r="H4">
        <v>11.5</v>
      </c>
      <c r="I4">
        <v>0</v>
      </c>
      <c r="J4">
        <v>245.80000000000004</v>
      </c>
      <c r="K4">
        <v>52.900000000000006</v>
      </c>
      <c r="L4">
        <v>1058.7999999999997</v>
      </c>
      <c r="M4">
        <v>2718.1</v>
      </c>
      <c r="N4">
        <v>116.5</v>
      </c>
      <c r="O4">
        <v>0</v>
      </c>
      <c r="P4">
        <v>4812.7000000000025</v>
      </c>
      <c r="Q4">
        <v>0</v>
      </c>
      <c r="R4">
        <v>560.20000000000005</v>
      </c>
      <c r="S4">
        <v>1214.9000000000001</v>
      </c>
      <c r="T4">
        <v>1780.1</v>
      </c>
      <c r="U4">
        <v>0</v>
      </c>
      <c r="V4">
        <v>597.20000000000005</v>
      </c>
      <c r="W4">
        <v>19255</v>
      </c>
      <c r="X4">
        <v>2879.7000000000007</v>
      </c>
      <c r="Y4">
        <v>60736.600000000006</v>
      </c>
      <c r="Z4">
        <v>509.90000000000026</v>
      </c>
      <c r="AA4">
        <v>0</v>
      </c>
      <c r="AB4">
        <v>0</v>
      </c>
      <c r="AC4">
        <v>-14.3</v>
      </c>
      <c r="AD4">
        <v>0</v>
      </c>
      <c r="AE4">
        <v>171.50000000000068</v>
      </c>
      <c r="AF4">
        <v>3370.0999999999981</v>
      </c>
      <c r="AG4">
        <v>0</v>
      </c>
      <c r="AH4">
        <v>1872</v>
      </c>
      <c r="AI4">
        <v>599.9</v>
      </c>
      <c r="AJ4">
        <v>0</v>
      </c>
      <c r="AK4">
        <v>0</v>
      </c>
      <c r="AL4">
        <v>309.60000000000002</v>
      </c>
      <c r="AM4">
        <v>0.99999999999999978</v>
      </c>
      <c r="AN4">
        <v>69</v>
      </c>
      <c r="AO4">
        <v>0</v>
      </c>
      <c r="AP4">
        <v>1681.0999999999997</v>
      </c>
      <c r="AQ4">
        <v>0</v>
      </c>
      <c r="AR4">
        <v>272</v>
      </c>
      <c r="AS4">
        <v>0</v>
      </c>
      <c r="AT4">
        <v>1168.8000000000004</v>
      </c>
      <c r="AU4">
        <v>313.8</v>
      </c>
      <c r="AV4">
        <v>0</v>
      </c>
      <c r="AW4">
        <v>2987.1000000000008</v>
      </c>
      <c r="AX4">
        <v>146.4</v>
      </c>
      <c r="AY4">
        <v>465.69999999999993</v>
      </c>
      <c r="AZ4">
        <v>-4.5</v>
      </c>
      <c r="BA4">
        <v>570.9</v>
      </c>
      <c r="BB4">
        <v>0</v>
      </c>
      <c r="BC4">
        <v>386.9</v>
      </c>
      <c r="BD4">
        <v>290.3</v>
      </c>
      <c r="BE4">
        <v>0</v>
      </c>
      <c r="BF4">
        <v>4662.1000000000013</v>
      </c>
      <c r="BG4">
        <v>1062.9000000000001</v>
      </c>
      <c r="BH4">
        <v>11153.600000000004</v>
      </c>
      <c r="BI4">
        <v>24207.699999999997</v>
      </c>
      <c r="BJ4">
        <v>276</v>
      </c>
      <c r="BK4">
        <v>11562.500000000002</v>
      </c>
      <c r="BL4">
        <v>83.100000000000009</v>
      </c>
      <c r="BM4">
        <v>0</v>
      </c>
      <c r="BN4">
        <v>6103.7999999999975</v>
      </c>
      <c r="BO4">
        <v>26.5</v>
      </c>
      <c r="BP4">
        <v>0</v>
      </c>
      <c r="BQ4">
        <v>2510.3000000000002</v>
      </c>
      <c r="BR4">
        <v>2263.6</v>
      </c>
      <c r="BS4">
        <v>0</v>
      </c>
      <c r="BT4">
        <v>180585.89999999997</v>
      </c>
    </row>
    <row r="5" spans="1:72">
      <c r="A5" s="15" t="s">
        <v>6</v>
      </c>
      <c r="B5">
        <v>3178.1629200000002</v>
      </c>
      <c r="C5">
        <v>347.91356000000002</v>
      </c>
      <c r="D5">
        <v>1966.83905</v>
      </c>
      <c r="E5">
        <v>12.731809999999999</v>
      </c>
      <c r="F5">
        <v>1713.3</v>
      </c>
      <c r="G5">
        <v>0</v>
      </c>
      <c r="H5">
        <v>432.23068000000001</v>
      </c>
      <c r="I5">
        <v>0</v>
      </c>
      <c r="J5">
        <v>371.54352</v>
      </c>
      <c r="K5">
        <v>33.884050000000002</v>
      </c>
      <c r="L5">
        <v>1092.9871499999999</v>
      </c>
      <c r="M5">
        <v>879.49009000000001</v>
      </c>
      <c r="N5">
        <v>0</v>
      </c>
      <c r="O5">
        <v>0</v>
      </c>
      <c r="P5">
        <v>2512.75567</v>
      </c>
      <c r="Q5">
        <v>0</v>
      </c>
      <c r="R5">
        <v>418.95240000000001</v>
      </c>
      <c r="S5">
        <v>7187.3130199999996</v>
      </c>
      <c r="T5">
        <v>971.79271000000006</v>
      </c>
      <c r="U5">
        <v>240.98814999999999</v>
      </c>
      <c r="V5">
        <v>0</v>
      </c>
      <c r="W5">
        <v>36175.533490000002</v>
      </c>
      <c r="X5">
        <v>1534.57942</v>
      </c>
      <c r="Y5">
        <v>80260.843329999989</v>
      </c>
      <c r="Z5">
        <v>282.71980000000002</v>
      </c>
      <c r="AA5">
        <v>0</v>
      </c>
      <c r="AB5">
        <v>0</v>
      </c>
      <c r="AC5">
        <v>933.83558000000005</v>
      </c>
      <c r="AD5">
        <v>0</v>
      </c>
      <c r="AE5">
        <v>1465.2945099999999</v>
      </c>
      <c r="AF5">
        <v>1304.9217200000001</v>
      </c>
      <c r="AG5">
        <v>0</v>
      </c>
      <c r="AH5">
        <v>3352.3388500000001</v>
      </c>
      <c r="AI5">
        <v>1141.41167</v>
      </c>
      <c r="AJ5">
        <v>230.45089999999999</v>
      </c>
      <c r="AK5">
        <v>0</v>
      </c>
      <c r="AL5">
        <v>538.55204000000003</v>
      </c>
      <c r="AM5">
        <v>1.0000000000000002</v>
      </c>
      <c r="AN5">
        <v>55.5</v>
      </c>
      <c r="AO5">
        <v>0</v>
      </c>
      <c r="AP5">
        <v>1453.6117400000001</v>
      </c>
      <c r="AQ5">
        <v>0</v>
      </c>
      <c r="AR5">
        <v>10</v>
      </c>
      <c r="AS5">
        <v>0</v>
      </c>
      <c r="AT5">
        <v>1193.71138</v>
      </c>
      <c r="AU5">
        <v>123.7533</v>
      </c>
      <c r="AV5">
        <v>0</v>
      </c>
      <c r="AW5">
        <v>357.27904000000001</v>
      </c>
      <c r="AX5">
        <v>215.08296000000001</v>
      </c>
      <c r="AY5">
        <v>0</v>
      </c>
      <c r="AZ5">
        <v>2.5649999999999999E-2</v>
      </c>
      <c r="BA5">
        <v>1332.81394</v>
      </c>
      <c r="BB5">
        <v>0</v>
      </c>
      <c r="BC5">
        <v>234.68869000000001</v>
      </c>
      <c r="BD5">
        <v>265.99086999999997</v>
      </c>
      <c r="BE5">
        <v>69.232870000000005</v>
      </c>
      <c r="BF5">
        <v>7108.8662300000005</v>
      </c>
      <c r="BG5">
        <v>0</v>
      </c>
      <c r="BH5">
        <v>6472.7395400000005</v>
      </c>
      <c r="BI5">
        <v>40701.017179999995</v>
      </c>
      <c r="BJ5">
        <v>1199.82645</v>
      </c>
      <c r="BK5">
        <v>10591.565499999999</v>
      </c>
      <c r="BL5">
        <v>501.46355</v>
      </c>
      <c r="BM5">
        <v>0</v>
      </c>
      <c r="BN5">
        <v>10830.65321</v>
      </c>
      <c r="BO5">
        <v>110.22239999999999</v>
      </c>
      <c r="BP5">
        <v>0</v>
      </c>
      <c r="BQ5">
        <v>6126.9889499999999</v>
      </c>
      <c r="BR5">
        <v>347.92790000000002</v>
      </c>
      <c r="BS5">
        <v>43.490879999999997</v>
      </c>
      <c r="BT5">
        <v>237928.81832000002</v>
      </c>
    </row>
    <row r="6" spans="1:72">
      <c r="A6" s="15" t="s">
        <v>7</v>
      </c>
      <c r="B6">
        <v>211.86465000000001</v>
      </c>
      <c r="C6">
        <v>704.08244000000002</v>
      </c>
      <c r="D6">
        <v>1931.9647399999997</v>
      </c>
      <c r="E6">
        <v>11.599430000000002</v>
      </c>
      <c r="F6">
        <v>0</v>
      </c>
      <c r="G6">
        <v>0</v>
      </c>
      <c r="H6">
        <v>22.609620000000003</v>
      </c>
      <c r="I6">
        <v>0</v>
      </c>
      <c r="J6">
        <v>699.08564999999987</v>
      </c>
      <c r="K6">
        <v>8.3000000000000004E-2</v>
      </c>
      <c r="L6">
        <v>0</v>
      </c>
      <c r="M6">
        <v>0</v>
      </c>
      <c r="N6">
        <v>0</v>
      </c>
      <c r="O6">
        <v>0</v>
      </c>
      <c r="P6">
        <v>3344.0457099999971</v>
      </c>
      <c r="Q6">
        <v>0</v>
      </c>
      <c r="R6">
        <v>549.94551999999999</v>
      </c>
      <c r="S6">
        <v>0</v>
      </c>
      <c r="T6">
        <v>1569.2517999999995</v>
      </c>
      <c r="U6">
        <v>0</v>
      </c>
      <c r="V6">
        <v>0</v>
      </c>
      <c r="W6">
        <v>31527.711039999998</v>
      </c>
      <c r="X6">
        <v>4075.0660900000021</v>
      </c>
      <c r="Y6">
        <v>56892.905479999994</v>
      </c>
      <c r="Z6">
        <v>0</v>
      </c>
      <c r="AA6">
        <v>0</v>
      </c>
      <c r="AB6">
        <v>0</v>
      </c>
      <c r="AC6">
        <v>0.38548000000000004</v>
      </c>
      <c r="AD6">
        <v>0</v>
      </c>
      <c r="AE6">
        <v>0</v>
      </c>
      <c r="AF6">
        <v>0</v>
      </c>
      <c r="AG6">
        <v>0</v>
      </c>
      <c r="AH6">
        <v>2115.3030099999996</v>
      </c>
      <c r="AI6">
        <v>0</v>
      </c>
      <c r="AJ6">
        <v>0</v>
      </c>
      <c r="AK6">
        <v>0</v>
      </c>
      <c r="AL6">
        <v>0</v>
      </c>
      <c r="AM6">
        <v>1</v>
      </c>
      <c r="AN6">
        <v>0</v>
      </c>
      <c r="AO6">
        <v>0</v>
      </c>
      <c r="AP6">
        <v>2515.7589399999993</v>
      </c>
      <c r="AQ6">
        <v>0</v>
      </c>
      <c r="AR6">
        <v>0</v>
      </c>
      <c r="AS6">
        <v>0</v>
      </c>
      <c r="AT6">
        <v>16.485199999999999</v>
      </c>
      <c r="AU6">
        <v>0</v>
      </c>
      <c r="AV6">
        <v>0</v>
      </c>
      <c r="AW6">
        <v>1.49681</v>
      </c>
      <c r="AX6">
        <v>0</v>
      </c>
      <c r="AY6">
        <v>0</v>
      </c>
      <c r="AZ6">
        <v>0</v>
      </c>
      <c r="BA6">
        <v>425.11678000000001</v>
      </c>
      <c r="BB6">
        <v>0</v>
      </c>
      <c r="BC6">
        <v>4223.9693999999981</v>
      </c>
      <c r="BD6">
        <v>442.25599999999997</v>
      </c>
      <c r="BE6">
        <v>0</v>
      </c>
      <c r="BF6">
        <v>3031.2500999999997</v>
      </c>
      <c r="BG6">
        <v>0</v>
      </c>
      <c r="BH6">
        <v>11504.122539999998</v>
      </c>
      <c r="BI6">
        <v>33479.828509999999</v>
      </c>
      <c r="BJ6">
        <v>442.64147999999994</v>
      </c>
      <c r="BK6">
        <v>6738.3052799999978</v>
      </c>
      <c r="BL6">
        <v>22.609620000000003</v>
      </c>
      <c r="BM6">
        <v>0</v>
      </c>
      <c r="BN6">
        <v>1674.1479499999998</v>
      </c>
      <c r="BO6">
        <v>0</v>
      </c>
      <c r="BP6">
        <v>0</v>
      </c>
      <c r="BQ6">
        <v>1261.2550200000001</v>
      </c>
      <c r="BR6">
        <v>1235.0988500000001</v>
      </c>
      <c r="BS6">
        <v>8.4702999999999999</v>
      </c>
      <c r="BT6">
        <v>170679.71643999999</v>
      </c>
    </row>
    <row r="7" spans="1:72">
      <c r="A7" s="15" t="s">
        <v>8</v>
      </c>
      <c r="B7">
        <v>11605.1</v>
      </c>
      <c r="C7">
        <v>697.2</v>
      </c>
      <c r="D7">
        <v>4062.4</v>
      </c>
      <c r="E7">
        <v>2425.8000000000002</v>
      </c>
      <c r="F7">
        <v>3078.3</v>
      </c>
      <c r="G7">
        <v>776.6</v>
      </c>
      <c r="H7">
        <v>1071.3</v>
      </c>
      <c r="I7">
        <v>0</v>
      </c>
      <c r="J7">
        <v>1877.3</v>
      </c>
      <c r="K7">
        <v>37</v>
      </c>
      <c r="L7">
        <v>5423.5</v>
      </c>
      <c r="M7">
        <v>16521.8</v>
      </c>
      <c r="N7">
        <v>16242.7</v>
      </c>
      <c r="O7">
        <v>0</v>
      </c>
      <c r="P7">
        <v>4586.8</v>
      </c>
      <c r="Q7">
        <v>0</v>
      </c>
      <c r="R7">
        <v>1161.9000000000001</v>
      </c>
      <c r="S7">
        <v>38724.9</v>
      </c>
      <c r="T7">
        <v>6374</v>
      </c>
      <c r="U7">
        <v>310.7</v>
      </c>
      <c r="V7">
        <v>0</v>
      </c>
      <c r="W7">
        <v>80981.3</v>
      </c>
      <c r="X7">
        <v>17953.2</v>
      </c>
      <c r="Y7">
        <v>279028.2</v>
      </c>
      <c r="Z7">
        <v>1406.8</v>
      </c>
      <c r="AA7">
        <v>0</v>
      </c>
      <c r="AB7">
        <v>0</v>
      </c>
      <c r="AC7">
        <v>783.4</v>
      </c>
      <c r="AD7">
        <v>1.1000000000000001</v>
      </c>
      <c r="AE7">
        <v>2891.7</v>
      </c>
      <c r="AF7">
        <v>664.9</v>
      </c>
      <c r="AG7">
        <v>175.6</v>
      </c>
      <c r="AH7">
        <v>9533.2000000000007</v>
      </c>
      <c r="AI7">
        <v>2697.4</v>
      </c>
      <c r="AJ7">
        <v>283.5</v>
      </c>
      <c r="AK7">
        <v>0</v>
      </c>
      <c r="AL7">
        <v>0</v>
      </c>
      <c r="AM7">
        <v>1</v>
      </c>
      <c r="AN7">
        <v>14269.4</v>
      </c>
      <c r="AO7">
        <v>353.9</v>
      </c>
      <c r="AP7">
        <v>6024</v>
      </c>
      <c r="AQ7">
        <v>0</v>
      </c>
      <c r="AR7">
        <v>2240.8000000000002</v>
      </c>
      <c r="AS7">
        <v>0</v>
      </c>
      <c r="AT7">
        <v>6346.2</v>
      </c>
      <c r="AU7">
        <v>139.9</v>
      </c>
      <c r="AV7">
        <v>0</v>
      </c>
      <c r="AW7">
        <v>1567.1</v>
      </c>
      <c r="AX7">
        <v>1414.9</v>
      </c>
      <c r="AY7">
        <v>0</v>
      </c>
      <c r="AZ7">
        <v>298.39999999999998</v>
      </c>
      <c r="BA7">
        <v>973.4</v>
      </c>
      <c r="BB7">
        <v>0</v>
      </c>
      <c r="BC7">
        <v>1611</v>
      </c>
      <c r="BD7">
        <v>1869.4</v>
      </c>
      <c r="BE7">
        <v>0</v>
      </c>
      <c r="BF7">
        <v>22119.000000000004</v>
      </c>
      <c r="BG7">
        <v>0</v>
      </c>
      <c r="BH7">
        <v>34938</v>
      </c>
      <c r="BI7">
        <v>123354.9</v>
      </c>
      <c r="BJ7">
        <v>2829.5</v>
      </c>
      <c r="BK7">
        <v>42693.599999999999</v>
      </c>
      <c r="BL7">
        <v>2201.8000000000002</v>
      </c>
      <c r="BM7">
        <v>0</v>
      </c>
      <c r="BN7">
        <v>45115.700000000004</v>
      </c>
      <c r="BO7">
        <v>448.1</v>
      </c>
      <c r="BP7">
        <v>0</v>
      </c>
      <c r="BQ7">
        <v>5722.6</v>
      </c>
      <c r="BR7">
        <v>3347.4</v>
      </c>
      <c r="BS7">
        <v>52.3</v>
      </c>
      <c r="BT7">
        <v>831309.90000000014</v>
      </c>
    </row>
    <row r="8" spans="1:72">
      <c r="A8" s="15" t="s">
        <v>9</v>
      </c>
      <c r="B8">
        <v>2395.1333948257879</v>
      </c>
      <c r="C8">
        <v>1410.4662734563708</v>
      </c>
      <c r="D8">
        <v>2521.9924754809795</v>
      </c>
      <c r="E8">
        <v>0</v>
      </c>
      <c r="F8">
        <v>1072.5999999999999</v>
      </c>
      <c r="G8">
        <v>0</v>
      </c>
      <c r="H8">
        <v>485.83560994198649</v>
      </c>
      <c r="I8">
        <v>0</v>
      </c>
      <c r="J8">
        <v>574.47701997319632</v>
      </c>
      <c r="K8">
        <v>1032.1761201851236</v>
      </c>
      <c r="L8">
        <v>1861.7568384905924</v>
      </c>
      <c r="M8">
        <v>74.707745422559</v>
      </c>
      <c r="N8">
        <v>0</v>
      </c>
      <c r="O8">
        <v>0</v>
      </c>
      <c r="P8">
        <v>4379.4817711167916</v>
      </c>
      <c r="Q8">
        <v>0</v>
      </c>
      <c r="R8">
        <v>849.44998797023788</v>
      </c>
      <c r="S8">
        <v>3200.9574699999998</v>
      </c>
      <c r="T8">
        <v>1819.0962291934682</v>
      </c>
      <c r="U8">
        <v>0</v>
      </c>
      <c r="V8">
        <v>7.8700000000000003E-3</v>
      </c>
      <c r="W8">
        <v>42417.363152559315</v>
      </c>
      <c r="X8">
        <v>2254.4131475587305</v>
      </c>
      <c r="Y8">
        <v>87807.81911000004</v>
      </c>
      <c r="Z8">
        <v>314.08802207832593</v>
      </c>
      <c r="AA8">
        <v>0</v>
      </c>
      <c r="AB8">
        <v>0</v>
      </c>
      <c r="AC8">
        <v>0</v>
      </c>
      <c r="AD8">
        <v>0</v>
      </c>
      <c r="AE8">
        <v>0.12762999999999999</v>
      </c>
      <c r="AF8">
        <v>0</v>
      </c>
      <c r="AG8">
        <v>0</v>
      </c>
      <c r="AH8">
        <v>1934.2193511200132</v>
      </c>
      <c r="AI8">
        <v>929.06277</v>
      </c>
      <c r="AJ8">
        <v>0</v>
      </c>
      <c r="AK8">
        <v>0</v>
      </c>
      <c r="AL8">
        <v>0</v>
      </c>
      <c r="AM8">
        <v>0.99999999999999967</v>
      </c>
      <c r="AN8">
        <v>2321.9825700000001</v>
      </c>
      <c r="AO8">
        <v>0</v>
      </c>
      <c r="AP8">
        <v>782.76133211979675</v>
      </c>
      <c r="AQ8">
        <v>0</v>
      </c>
      <c r="AR8">
        <v>1.26</v>
      </c>
      <c r="AS8">
        <v>0</v>
      </c>
      <c r="AT8">
        <v>724.55973742442609</v>
      </c>
      <c r="AU8">
        <v>2474.4778549699199</v>
      </c>
      <c r="AV8">
        <v>3057.4202200000004</v>
      </c>
      <c r="AW8">
        <v>2008.1026537885903</v>
      </c>
      <c r="AX8">
        <v>269.61243428723787</v>
      </c>
      <c r="AY8">
        <v>0</v>
      </c>
      <c r="AZ8">
        <v>11.613917121466304</v>
      </c>
      <c r="BA8">
        <v>524.69932178296278</v>
      </c>
      <c r="BB8">
        <v>1.345</v>
      </c>
      <c r="BC8">
        <v>503.50238354734881</v>
      </c>
      <c r="BD8">
        <v>131.5081110219225</v>
      </c>
      <c r="BE8">
        <v>107.84179134976614</v>
      </c>
      <c r="BF8">
        <v>5739.8190194021718</v>
      </c>
      <c r="BG8">
        <v>3058.7730900000001</v>
      </c>
      <c r="BH8">
        <v>9235.7524799887869</v>
      </c>
      <c r="BI8">
        <v>48522.734651542713</v>
      </c>
      <c r="BJ8">
        <v>131.5081110219225</v>
      </c>
      <c r="BK8">
        <v>13093.081435617571</v>
      </c>
      <c r="BL8">
        <v>593.67740129175263</v>
      </c>
      <c r="BM8">
        <v>0</v>
      </c>
      <c r="BN8">
        <v>5430.8101511351015</v>
      </c>
      <c r="BO8">
        <v>0</v>
      </c>
      <c r="BP8">
        <v>0</v>
      </c>
      <c r="BQ8">
        <v>3347.36922</v>
      </c>
      <c r="BR8">
        <v>2010.4600102882869</v>
      </c>
      <c r="BS8">
        <v>1.8896729248131725</v>
      </c>
      <c r="BT8">
        <v>261422.79456000004</v>
      </c>
    </row>
    <row r="9" spans="1:72">
      <c r="A9" s="15" t="s">
        <v>10</v>
      </c>
      <c r="B9">
        <v>13747</v>
      </c>
      <c r="C9">
        <v>662.5</v>
      </c>
      <c r="D9">
        <v>7046.1</v>
      </c>
      <c r="E9">
        <v>454.9</v>
      </c>
      <c r="F9">
        <v>3541.3</v>
      </c>
      <c r="G9">
        <v>729.1</v>
      </c>
      <c r="H9">
        <v>429.5</v>
      </c>
      <c r="I9">
        <v>0</v>
      </c>
      <c r="J9">
        <v>2718.6</v>
      </c>
      <c r="K9">
        <v>1974.4</v>
      </c>
      <c r="L9">
        <v>0</v>
      </c>
      <c r="M9">
        <v>9255.7999999999993</v>
      </c>
      <c r="N9">
        <v>6702.6</v>
      </c>
      <c r="O9">
        <v>0</v>
      </c>
      <c r="P9">
        <v>7550</v>
      </c>
      <c r="Q9">
        <v>0</v>
      </c>
      <c r="R9">
        <v>1214.5</v>
      </c>
      <c r="S9">
        <v>27813.200000000001</v>
      </c>
      <c r="T9">
        <v>2304.1999999999998</v>
      </c>
      <c r="U9">
        <v>268.89999999999998</v>
      </c>
      <c r="V9">
        <v>0</v>
      </c>
      <c r="W9">
        <v>93853.1</v>
      </c>
      <c r="X9">
        <v>14997.3</v>
      </c>
      <c r="Y9">
        <v>249620.99999999997</v>
      </c>
      <c r="Z9">
        <v>4504.5</v>
      </c>
      <c r="AA9">
        <v>0</v>
      </c>
      <c r="AB9">
        <v>0</v>
      </c>
      <c r="AC9">
        <v>378.6</v>
      </c>
      <c r="AD9">
        <v>224.7</v>
      </c>
      <c r="AE9">
        <v>2800.6</v>
      </c>
      <c r="AF9">
        <v>233.6</v>
      </c>
      <c r="AG9">
        <v>0</v>
      </c>
      <c r="AH9">
        <v>7944.2</v>
      </c>
      <c r="AI9">
        <v>2263.4</v>
      </c>
      <c r="AJ9">
        <v>250.8</v>
      </c>
      <c r="AK9">
        <v>0</v>
      </c>
      <c r="AL9">
        <v>0</v>
      </c>
      <c r="AM9">
        <v>1.0000000000000002</v>
      </c>
      <c r="AN9">
        <v>3320.4</v>
      </c>
      <c r="AO9">
        <v>524.4</v>
      </c>
      <c r="AP9">
        <v>8164.2</v>
      </c>
      <c r="AQ9">
        <v>374.8</v>
      </c>
      <c r="AR9">
        <v>182.9</v>
      </c>
      <c r="AS9">
        <v>1737.5</v>
      </c>
      <c r="AT9">
        <v>3440.7</v>
      </c>
      <c r="AU9">
        <v>0</v>
      </c>
      <c r="AV9">
        <v>0</v>
      </c>
      <c r="AW9">
        <v>417.9</v>
      </c>
      <c r="AX9">
        <v>1241.8</v>
      </c>
      <c r="AY9">
        <v>0</v>
      </c>
      <c r="AZ9">
        <v>0</v>
      </c>
      <c r="BA9">
        <v>1051.8</v>
      </c>
      <c r="BB9">
        <v>0</v>
      </c>
      <c r="BC9">
        <v>850.8</v>
      </c>
      <c r="BD9">
        <v>3362.6</v>
      </c>
      <c r="BE9">
        <v>288.89999999999998</v>
      </c>
      <c r="BF9">
        <v>22604.5</v>
      </c>
      <c r="BG9">
        <v>0</v>
      </c>
      <c r="BH9">
        <v>33015.699999999997</v>
      </c>
      <c r="BI9">
        <v>122087.50000000001</v>
      </c>
      <c r="BJ9">
        <v>3965.8999999999996</v>
      </c>
      <c r="BK9">
        <v>25522.500000000007</v>
      </c>
      <c r="BL9">
        <v>1971.9</v>
      </c>
      <c r="BM9">
        <v>374.8</v>
      </c>
      <c r="BN9">
        <v>34273.5</v>
      </c>
      <c r="BO9">
        <v>2350.4</v>
      </c>
      <c r="BP9">
        <v>0</v>
      </c>
      <c r="BQ9">
        <v>6396.4</v>
      </c>
      <c r="BR9">
        <v>2052.1</v>
      </c>
      <c r="BS9">
        <v>0</v>
      </c>
      <c r="BT9">
        <v>743059.30000000016</v>
      </c>
    </row>
    <row r="10" spans="1:72">
      <c r="A10" s="15" t="s">
        <v>11</v>
      </c>
      <c r="B10">
        <v>5797.5</v>
      </c>
      <c r="C10">
        <v>1013</v>
      </c>
      <c r="D10">
        <v>4173.7</v>
      </c>
      <c r="E10">
        <v>120.9</v>
      </c>
      <c r="F10">
        <v>4939.6000000000004</v>
      </c>
      <c r="G10">
        <v>0</v>
      </c>
      <c r="H10">
        <v>3639</v>
      </c>
      <c r="I10">
        <v>0</v>
      </c>
      <c r="J10">
        <v>1193.9000000000001</v>
      </c>
      <c r="K10">
        <v>15402</v>
      </c>
      <c r="L10">
        <v>1466.8</v>
      </c>
      <c r="M10">
        <v>9011.1</v>
      </c>
      <c r="N10">
        <v>10331.200000000001</v>
      </c>
      <c r="O10">
        <v>0</v>
      </c>
      <c r="P10">
        <v>1239.6000000000004</v>
      </c>
      <c r="Q10">
        <v>36.299999999999997</v>
      </c>
      <c r="R10">
        <v>1157.9000000000001</v>
      </c>
      <c r="S10">
        <v>16466.7</v>
      </c>
      <c r="T10">
        <v>647.09999999999991</v>
      </c>
      <c r="U10">
        <v>226.1</v>
      </c>
      <c r="V10">
        <v>0</v>
      </c>
      <c r="W10">
        <v>45450.2</v>
      </c>
      <c r="X10">
        <v>1629.5</v>
      </c>
      <c r="Y10">
        <v>172678.80000000002</v>
      </c>
      <c r="Z10">
        <v>1321.5</v>
      </c>
      <c r="AA10">
        <v>0</v>
      </c>
      <c r="AB10">
        <v>0</v>
      </c>
      <c r="AC10">
        <v>2476.5</v>
      </c>
      <c r="AD10">
        <v>1860.1</v>
      </c>
      <c r="AE10">
        <v>1308</v>
      </c>
      <c r="AF10">
        <v>956</v>
      </c>
      <c r="AG10">
        <v>0</v>
      </c>
      <c r="AH10">
        <v>6748.4</v>
      </c>
      <c r="AI10">
        <v>1793</v>
      </c>
      <c r="AJ10">
        <v>114.8</v>
      </c>
      <c r="AK10">
        <v>0</v>
      </c>
      <c r="AL10">
        <v>1419.2</v>
      </c>
      <c r="AM10">
        <v>0.99999999999999989</v>
      </c>
      <c r="AN10">
        <v>1331.7</v>
      </c>
      <c r="AO10">
        <v>743.8</v>
      </c>
      <c r="AP10">
        <v>4125.2</v>
      </c>
      <c r="AQ10">
        <v>0</v>
      </c>
      <c r="AR10">
        <v>1153</v>
      </c>
      <c r="AS10">
        <v>144.80000000000001</v>
      </c>
      <c r="AT10">
        <v>2541.5</v>
      </c>
      <c r="AU10">
        <v>0</v>
      </c>
      <c r="AV10">
        <v>0</v>
      </c>
      <c r="AW10">
        <v>2044.1</v>
      </c>
      <c r="AX10">
        <v>557.5</v>
      </c>
      <c r="AY10">
        <v>0</v>
      </c>
      <c r="AZ10">
        <v>70</v>
      </c>
      <c r="BA10">
        <v>1412.5</v>
      </c>
      <c r="BB10">
        <v>0</v>
      </c>
      <c r="BC10">
        <v>728.2</v>
      </c>
      <c r="BD10">
        <v>2127.1999999999998</v>
      </c>
      <c r="BE10">
        <v>0</v>
      </c>
      <c r="BF10">
        <v>13673.699999999999</v>
      </c>
      <c r="BG10">
        <v>0</v>
      </c>
      <c r="BH10">
        <v>7677.7000000000007</v>
      </c>
      <c r="BI10">
        <v>86989.4</v>
      </c>
      <c r="BJ10">
        <v>6463.8</v>
      </c>
      <c r="BK10">
        <v>24944.3</v>
      </c>
      <c r="BL10">
        <v>4382.8</v>
      </c>
      <c r="BM10">
        <v>0</v>
      </c>
      <c r="BN10">
        <v>21814.5</v>
      </c>
      <c r="BO10">
        <v>292.7</v>
      </c>
      <c r="BP10">
        <v>0</v>
      </c>
      <c r="BQ10">
        <v>6600.1</v>
      </c>
      <c r="BR10">
        <v>5674.6</v>
      </c>
      <c r="BS10">
        <v>1192.3</v>
      </c>
      <c r="BT10">
        <v>511304.8</v>
      </c>
    </row>
    <row r="11" spans="1:72">
      <c r="A11" s="15" t="s">
        <v>12</v>
      </c>
      <c r="B11">
        <v>8646</v>
      </c>
      <c r="C11">
        <v>1087</v>
      </c>
      <c r="D11">
        <v>5622.1</v>
      </c>
      <c r="E11">
        <v>0</v>
      </c>
      <c r="F11">
        <v>1724.1</v>
      </c>
      <c r="G11">
        <v>703.7</v>
      </c>
      <c r="H11">
        <v>1147.9000000000001</v>
      </c>
      <c r="I11">
        <v>0</v>
      </c>
      <c r="J11">
        <v>30.2</v>
      </c>
      <c r="K11">
        <v>9910</v>
      </c>
      <c r="L11">
        <v>2432.1</v>
      </c>
      <c r="M11">
        <v>4393.5</v>
      </c>
      <c r="N11">
        <v>10725.3</v>
      </c>
      <c r="O11">
        <v>0</v>
      </c>
      <c r="P11">
        <v>5355</v>
      </c>
      <c r="Q11">
        <v>0</v>
      </c>
      <c r="R11">
        <v>1537.8</v>
      </c>
      <c r="S11">
        <v>21606</v>
      </c>
      <c r="T11">
        <v>2043</v>
      </c>
      <c r="U11">
        <v>311</v>
      </c>
      <c r="V11">
        <v>0</v>
      </c>
      <c r="W11">
        <v>50628.5</v>
      </c>
      <c r="X11">
        <v>4340.7</v>
      </c>
      <c r="Y11">
        <v>170709.10000000003</v>
      </c>
      <c r="Z11">
        <v>1016</v>
      </c>
      <c r="AA11">
        <v>1116.5</v>
      </c>
      <c r="AB11">
        <v>0</v>
      </c>
      <c r="AC11">
        <v>182</v>
      </c>
      <c r="AD11">
        <v>1656.7</v>
      </c>
      <c r="AE11">
        <v>2912.3</v>
      </c>
      <c r="AF11">
        <v>633.1</v>
      </c>
      <c r="AG11">
        <v>0</v>
      </c>
      <c r="AH11">
        <v>3776.8</v>
      </c>
      <c r="AI11">
        <v>1925.6</v>
      </c>
      <c r="AJ11">
        <v>0</v>
      </c>
      <c r="AK11">
        <v>0</v>
      </c>
      <c r="AL11">
        <v>335.8</v>
      </c>
      <c r="AM11">
        <v>0.99999999999999989</v>
      </c>
      <c r="AN11">
        <v>399.4</v>
      </c>
      <c r="AO11">
        <v>0</v>
      </c>
      <c r="AP11">
        <v>3337.4</v>
      </c>
      <c r="AQ11">
        <v>0</v>
      </c>
      <c r="AR11">
        <v>0</v>
      </c>
      <c r="AS11">
        <v>0</v>
      </c>
      <c r="AT11">
        <v>5063.3999999999996</v>
      </c>
      <c r="AU11">
        <v>773.2</v>
      </c>
      <c r="AV11">
        <v>0</v>
      </c>
      <c r="AW11">
        <v>3963.9</v>
      </c>
      <c r="AX11">
        <v>115.4</v>
      </c>
      <c r="AY11">
        <v>0</v>
      </c>
      <c r="AZ11">
        <v>0</v>
      </c>
      <c r="BA11">
        <v>1928.5</v>
      </c>
      <c r="BB11">
        <v>0</v>
      </c>
      <c r="BC11">
        <v>968.9</v>
      </c>
      <c r="BD11">
        <v>1285.5999999999999</v>
      </c>
      <c r="BE11">
        <v>967.3</v>
      </c>
      <c r="BF11">
        <v>14626.3</v>
      </c>
      <c r="BG11">
        <v>0</v>
      </c>
      <c r="BH11">
        <v>15076.1</v>
      </c>
      <c r="BI11">
        <v>84964.900000000009</v>
      </c>
      <c r="BJ11">
        <v>3124.3</v>
      </c>
      <c r="BK11">
        <v>20597.899999999998</v>
      </c>
      <c r="BL11">
        <v>2818.9</v>
      </c>
      <c r="BM11">
        <v>0</v>
      </c>
      <c r="BN11">
        <v>25851</v>
      </c>
      <c r="BO11">
        <v>335.1</v>
      </c>
      <c r="BP11">
        <v>0</v>
      </c>
      <c r="BQ11">
        <v>4826.6000000000004</v>
      </c>
      <c r="BR11">
        <v>945.7</v>
      </c>
      <c r="BS11">
        <v>0</v>
      </c>
      <c r="BT11">
        <v>508478.60000000009</v>
      </c>
    </row>
    <row r="12" spans="1:72">
      <c r="A12" s="15" t="s">
        <v>93</v>
      </c>
      <c r="B12">
        <v>331.3</v>
      </c>
      <c r="C12">
        <v>2567.8000000000002</v>
      </c>
      <c r="D12">
        <v>243.6</v>
      </c>
      <c r="E12">
        <v>487.7</v>
      </c>
      <c r="F12">
        <v>591.4</v>
      </c>
      <c r="G12">
        <v>40.1</v>
      </c>
      <c r="H12">
        <v>1551.8</v>
      </c>
      <c r="I12">
        <v>0</v>
      </c>
      <c r="J12">
        <v>204.5</v>
      </c>
      <c r="K12">
        <v>4648.3999999999996</v>
      </c>
      <c r="L12">
        <v>297.10000000000002</v>
      </c>
      <c r="M12">
        <v>4858.1000000000004</v>
      </c>
      <c r="N12">
        <v>4429.1000000000004</v>
      </c>
      <c r="O12">
        <v>0</v>
      </c>
      <c r="P12">
        <v>349.9</v>
      </c>
      <c r="Q12">
        <v>0</v>
      </c>
      <c r="R12">
        <v>154</v>
      </c>
      <c r="S12">
        <v>695.5</v>
      </c>
      <c r="T12">
        <v>1807.1</v>
      </c>
      <c r="U12">
        <v>0</v>
      </c>
      <c r="V12">
        <v>0</v>
      </c>
      <c r="W12">
        <v>10326.6</v>
      </c>
      <c r="X12">
        <v>2768.8</v>
      </c>
      <c r="Y12">
        <v>54090.3</v>
      </c>
      <c r="Z12">
        <v>281.7</v>
      </c>
      <c r="AA12">
        <v>2104.1</v>
      </c>
      <c r="AB12">
        <v>0</v>
      </c>
      <c r="AC12">
        <v>555.6</v>
      </c>
      <c r="AD12">
        <v>1315.7</v>
      </c>
      <c r="AE12">
        <v>654.1</v>
      </c>
      <c r="AF12">
        <v>0</v>
      </c>
      <c r="AG12">
        <v>0</v>
      </c>
      <c r="AH12">
        <v>1895</v>
      </c>
      <c r="AI12">
        <v>617.4</v>
      </c>
      <c r="AJ12">
        <v>0</v>
      </c>
      <c r="AK12">
        <v>0</v>
      </c>
      <c r="AL12">
        <v>0</v>
      </c>
      <c r="AM12">
        <v>0.99999999999999989</v>
      </c>
      <c r="AN12">
        <v>88.9</v>
      </c>
      <c r="AO12">
        <v>0</v>
      </c>
      <c r="AP12">
        <v>1142.8</v>
      </c>
      <c r="AQ12">
        <v>0</v>
      </c>
      <c r="AR12">
        <v>569.5</v>
      </c>
      <c r="AS12">
        <v>28.6</v>
      </c>
      <c r="AT12">
        <v>2059</v>
      </c>
      <c r="AU12">
        <v>732.7</v>
      </c>
      <c r="AV12">
        <v>0</v>
      </c>
      <c r="AW12">
        <v>762.1</v>
      </c>
      <c r="AX12">
        <v>0</v>
      </c>
      <c r="AY12">
        <v>0</v>
      </c>
      <c r="AZ12">
        <v>0</v>
      </c>
      <c r="BA12">
        <v>683</v>
      </c>
      <c r="BB12">
        <v>0</v>
      </c>
      <c r="BC12">
        <v>476.1</v>
      </c>
      <c r="BD12">
        <v>898</v>
      </c>
      <c r="BE12">
        <v>744.1</v>
      </c>
      <c r="BF12">
        <v>6898.2</v>
      </c>
      <c r="BG12">
        <v>0</v>
      </c>
      <c r="BH12">
        <v>6068.6</v>
      </c>
      <c r="BI12">
        <v>26380.300000000003</v>
      </c>
      <c r="BJ12">
        <v>2769.3</v>
      </c>
      <c r="BK12">
        <v>6692.0999999999995</v>
      </c>
      <c r="BL12">
        <v>2336</v>
      </c>
      <c r="BM12">
        <v>0</v>
      </c>
      <c r="BN12">
        <v>1737</v>
      </c>
      <c r="BO12">
        <v>9.1999999999999993</v>
      </c>
      <c r="BP12">
        <v>0</v>
      </c>
      <c r="BQ12">
        <v>2119.9</v>
      </c>
      <c r="BR12">
        <v>0</v>
      </c>
      <c r="BS12">
        <v>0</v>
      </c>
      <c r="BT12">
        <v>161063.10000000003</v>
      </c>
    </row>
    <row r="13" spans="1:72">
      <c r="A13" s="15" t="s">
        <v>94</v>
      </c>
      <c r="B13">
        <v>0</v>
      </c>
      <c r="C13">
        <v>0</v>
      </c>
      <c r="D13">
        <v>0</v>
      </c>
      <c r="E13">
        <v>0</v>
      </c>
      <c r="F13">
        <v>36.649000000000001</v>
      </c>
      <c r="G13">
        <v>0</v>
      </c>
      <c r="H13">
        <v>0</v>
      </c>
      <c r="I13">
        <v>0</v>
      </c>
      <c r="J13">
        <v>0</v>
      </c>
      <c r="K13">
        <v>0</v>
      </c>
      <c r="L13">
        <v>0</v>
      </c>
      <c r="M13">
        <v>0</v>
      </c>
      <c r="N13">
        <v>0</v>
      </c>
      <c r="O13">
        <v>0</v>
      </c>
      <c r="P13">
        <v>997.798</v>
      </c>
      <c r="Q13">
        <v>0</v>
      </c>
      <c r="R13">
        <v>0</v>
      </c>
      <c r="S13">
        <v>0</v>
      </c>
      <c r="T13">
        <v>264.69600000000003</v>
      </c>
      <c r="U13">
        <v>0</v>
      </c>
      <c r="V13">
        <v>0</v>
      </c>
      <c r="W13">
        <v>0</v>
      </c>
      <c r="X13">
        <v>728.42200000000003</v>
      </c>
      <c r="Y13">
        <v>2054.9380000000001</v>
      </c>
      <c r="Z13">
        <v>0</v>
      </c>
      <c r="AA13">
        <v>0</v>
      </c>
      <c r="AB13">
        <v>0</v>
      </c>
      <c r="AC13">
        <v>0</v>
      </c>
      <c r="AD13">
        <v>0</v>
      </c>
      <c r="AE13">
        <v>0</v>
      </c>
      <c r="AF13">
        <v>0</v>
      </c>
      <c r="AG13">
        <v>0</v>
      </c>
      <c r="AH13">
        <v>0</v>
      </c>
      <c r="AI13">
        <v>27.373000000000001</v>
      </c>
      <c r="AJ13">
        <v>0</v>
      </c>
      <c r="AK13">
        <v>0</v>
      </c>
      <c r="AL13">
        <v>0</v>
      </c>
      <c r="AM13">
        <v>1</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1990.9160000000002</v>
      </c>
      <c r="BI13">
        <v>0</v>
      </c>
      <c r="BJ13">
        <v>0</v>
      </c>
      <c r="BK13">
        <v>0</v>
      </c>
      <c r="BL13">
        <v>0</v>
      </c>
      <c r="BM13">
        <v>0</v>
      </c>
      <c r="BN13">
        <v>0</v>
      </c>
      <c r="BO13">
        <v>0</v>
      </c>
      <c r="BP13">
        <v>0</v>
      </c>
      <c r="BQ13">
        <v>0</v>
      </c>
      <c r="BR13">
        <v>0</v>
      </c>
      <c r="BS13">
        <v>0</v>
      </c>
      <c r="BT13">
        <v>6101.7920000000004</v>
      </c>
    </row>
    <row r="14" spans="1:72">
      <c r="A14" s="15" t="s">
        <v>13</v>
      </c>
      <c r="B14">
        <v>19346</v>
      </c>
      <c r="C14">
        <v>3261.4</v>
      </c>
      <c r="D14">
        <v>8467.6</v>
      </c>
      <c r="E14">
        <v>0</v>
      </c>
      <c r="F14">
        <v>0</v>
      </c>
      <c r="G14">
        <v>1890.2</v>
      </c>
      <c r="H14">
        <v>2576.1</v>
      </c>
      <c r="I14">
        <v>0</v>
      </c>
      <c r="J14">
        <v>3271.9</v>
      </c>
      <c r="K14">
        <v>0</v>
      </c>
      <c r="L14">
        <v>8563.2999999999993</v>
      </c>
      <c r="M14">
        <v>44289.74</v>
      </c>
      <c r="N14">
        <v>46705.599999999999</v>
      </c>
      <c r="O14">
        <v>8891.4</v>
      </c>
      <c r="P14">
        <v>7902.3</v>
      </c>
      <c r="Q14">
        <v>311.60000000000002</v>
      </c>
      <c r="R14">
        <v>1656</v>
      </c>
      <c r="S14">
        <v>27126.3</v>
      </c>
      <c r="T14">
        <v>0</v>
      </c>
      <c r="U14">
        <v>0</v>
      </c>
      <c r="V14">
        <v>0</v>
      </c>
      <c r="W14">
        <v>266364.14</v>
      </c>
      <c r="X14">
        <v>32464.2</v>
      </c>
      <c r="Y14">
        <v>693088.78000000014</v>
      </c>
      <c r="Z14">
        <v>2057.6</v>
      </c>
      <c r="AA14">
        <v>54088</v>
      </c>
      <c r="AB14">
        <v>0</v>
      </c>
      <c r="AC14">
        <v>22944.1</v>
      </c>
      <c r="AD14">
        <v>7413.5</v>
      </c>
      <c r="AE14">
        <v>4798.8</v>
      </c>
      <c r="AF14">
        <v>3122.7</v>
      </c>
      <c r="AG14">
        <v>0</v>
      </c>
      <c r="AH14">
        <v>22430.6</v>
      </c>
      <c r="AI14">
        <v>9172.9</v>
      </c>
      <c r="AJ14">
        <v>281.89999999999998</v>
      </c>
      <c r="AK14">
        <v>0</v>
      </c>
      <c r="AL14">
        <v>0</v>
      </c>
      <c r="AM14">
        <v>0.99999999999999978</v>
      </c>
      <c r="AN14">
        <v>5183.3999999999996</v>
      </c>
      <c r="AO14">
        <v>0</v>
      </c>
      <c r="AP14">
        <v>8159.2</v>
      </c>
      <c r="AQ14">
        <v>0</v>
      </c>
      <c r="AR14">
        <v>1317.2</v>
      </c>
      <c r="AS14">
        <v>0</v>
      </c>
      <c r="AT14">
        <v>1299.4000000000001</v>
      </c>
      <c r="AU14">
        <v>0</v>
      </c>
      <c r="AV14">
        <v>0</v>
      </c>
      <c r="AW14">
        <v>9586.1</v>
      </c>
      <c r="AX14">
        <v>2759.8</v>
      </c>
      <c r="AY14">
        <v>0</v>
      </c>
      <c r="AZ14">
        <v>2232.5</v>
      </c>
      <c r="BA14">
        <v>9146.2000000000007</v>
      </c>
      <c r="BB14">
        <v>0</v>
      </c>
      <c r="BC14">
        <v>2625.7</v>
      </c>
      <c r="BD14">
        <v>14992.9</v>
      </c>
      <c r="BE14">
        <v>425.1</v>
      </c>
      <c r="BF14">
        <v>99407.9</v>
      </c>
      <c r="BG14">
        <v>0</v>
      </c>
      <c r="BH14">
        <v>48837.299999999996</v>
      </c>
      <c r="BI14">
        <v>370625.87999999995</v>
      </c>
      <c r="BJ14">
        <v>45350.5</v>
      </c>
      <c r="BK14">
        <v>55884.799999999996</v>
      </c>
      <c r="BL14">
        <v>13782.800000000001</v>
      </c>
      <c r="BM14">
        <v>711.3</v>
      </c>
      <c r="BN14">
        <v>49315.399999999994</v>
      </c>
      <c r="BO14">
        <v>3209.6</v>
      </c>
      <c r="BP14">
        <v>711.3</v>
      </c>
      <c r="BQ14">
        <v>21516.7</v>
      </c>
      <c r="BR14">
        <v>525.79999999999995</v>
      </c>
      <c r="BS14">
        <v>0</v>
      </c>
      <c r="BT14">
        <v>2070094.44</v>
      </c>
    </row>
    <row r="15" spans="1:72">
      <c r="A15" s="15" t="s">
        <v>14</v>
      </c>
      <c r="B15">
        <v>5122.7</v>
      </c>
      <c r="C15">
        <v>1020</v>
      </c>
      <c r="D15">
        <v>2840.8</v>
      </c>
      <c r="E15">
        <v>0</v>
      </c>
      <c r="F15">
        <v>0</v>
      </c>
      <c r="G15">
        <v>0</v>
      </c>
      <c r="H15">
        <v>956.2</v>
      </c>
      <c r="I15">
        <v>0</v>
      </c>
      <c r="J15">
        <v>431.6</v>
      </c>
      <c r="K15">
        <v>85.2</v>
      </c>
      <c r="L15">
        <v>856.2</v>
      </c>
      <c r="M15">
        <v>2758</v>
      </c>
      <c r="N15">
        <v>2187.1999999999998</v>
      </c>
      <c r="O15">
        <v>0</v>
      </c>
      <c r="P15">
        <v>1568.7</v>
      </c>
      <c r="Q15">
        <v>207</v>
      </c>
      <c r="R15">
        <v>677.9</v>
      </c>
      <c r="S15">
        <v>5637.4</v>
      </c>
      <c r="T15">
        <v>0</v>
      </c>
      <c r="U15">
        <v>60.6</v>
      </c>
      <c r="V15">
        <v>0</v>
      </c>
      <c r="W15">
        <v>15930.8</v>
      </c>
      <c r="X15">
        <v>2211.9</v>
      </c>
      <c r="Y15">
        <v>57904.500000000007</v>
      </c>
      <c r="Z15">
        <v>554.70000000000005</v>
      </c>
      <c r="AA15">
        <v>0</v>
      </c>
      <c r="AB15">
        <v>0</v>
      </c>
      <c r="AC15">
        <v>85.6</v>
      </c>
      <c r="AD15">
        <v>161.5</v>
      </c>
      <c r="AE15">
        <v>3.7</v>
      </c>
      <c r="AF15">
        <v>2109.5</v>
      </c>
      <c r="AG15">
        <v>0</v>
      </c>
      <c r="AH15">
        <v>2082.9</v>
      </c>
      <c r="AI15">
        <v>577.6</v>
      </c>
      <c r="AJ15">
        <v>0</v>
      </c>
      <c r="AK15">
        <v>0</v>
      </c>
      <c r="AL15">
        <v>0</v>
      </c>
      <c r="AM15">
        <v>0.99999999999999989</v>
      </c>
      <c r="AN15">
        <v>0</v>
      </c>
      <c r="AO15">
        <v>529.9</v>
      </c>
      <c r="AP15">
        <v>1799.8</v>
      </c>
      <c r="AQ15">
        <v>0</v>
      </c>
      <c r="AR15">
        <v>323.3</v>
      </c>
      <c r="AS15">
        <v>0</v>
      </c>
      <c r="AT15">
        <v>1460.6</v>
      </c>
      <c r="AU15">
        <v>0</v>
      </c>
      <c r="AV15">
        <v>0</v>
      </c>
      <c r="AW15">
        <v>1711.4</v>
      </c>
      <c r="AX15">
        <v>1177.9000000000001</v>
      </c>
      <c r="AY15">
        <v>0</v>
      </c>
      <c r="AZ15">
        <v>30.4</v>
      </c>
      <c r="BA15">
        <v>0</v>
      </c>
      <c r="BB15">
        <v>0</v>
      </c>
      <c r="BC15">
        <v>478.6</v>
      </c>
      <c r="BD15">
        <v>139.6</v>
      </c>
      <c r="BE15">
        <v>0</v>
      </c>
      <c r="BF15">
        <v>8225.6</v>
      </c>
      <c r="BG15">
        <v>0</v>
      </c>
      <c r="BH15">
        <v>5787.4000000000005</v>
      </c>
      <c r="BI15">
        <v>23805.7</v>
      </c>
      <c r="BJ15">
        <v>386.7</v>
      </c>
      <c r="BK15">
        <v>7570.7000000000016</v>
      </c>
      <c r="BL15">
        <v>1486.1</v>
      </c>
      <c r="BM15">
        <v>0</v>
      </c>
      <c r="BN15">
        <v>10064.700000000001</v>
      </c>
      <c r="BO15">
        <v>67.099999999999994</v>
      </c>
      <c r="BP15">
        <v>0</v>
      </c>
      <c r="BQ15">
        <v>2043.8</v>
      </c>
      <c r="BR15">
        <v>14.4</v>
      </c>
      <c r="BS15">
        <v>0</v>
      </c>
      <c r="BT15">
        <v>173136.90000000005</v>
      </c>
    </row>
    <row r="16" spans="1:72">
      <c r="A16" s="15" t="s">
        <v>15</v>
      </c>
      <c r="B16">
        <v>75129.399999999994</v>
      </c>
      <c r="C16">
        <v>14916.7</v>
      </c>
      <c r="D16">
        <v>6844.8</v>
      </c>
      <c r="E16">
        <v>0</v>
      </c>
      <c r="F16">
        <v>0</v>
      </c>
      <c r="G16">
        <v>5626.6</v>
      </c>
      <c r="H16">
        <v>8778.5</v>
      </c>
      <c r="I16">
        <v>7051.9</v>
      </c>
      <c r="J16">
        <v>4173.3</v>
      </c>
      <c r="K16">
        <v>1201.9000000000001</v>
      </c>
      <c r="L16">
        <v>11540</v>
      </c>
      <c r="M16">
        <v>62654.3</v>
      </c>
      <c r="N16">
        <v>92017</v>
      </c>
      <c r="O16">
        <v>2090.6</v>
      </c>
      <c r="P16">
        <v>6142.3</v>
      </c>
      <c r="Q16">
        <v>360.8</v>
      </c>
      <c r="R16">
        <v>2011.7</v>
      </c>
      <c r="S16">
        <v>149103.5</v>
      </c>
      <c r="T16">
        <v>0</v>
      </c>
      <c r="U16">
        <v>3274.7</v>
      </c>
      <c r="V16">
        <v>0</v>
      </c>
      <c r="W16">
        <v>309934.8</v>
      </c>
      <c r="X16">
        <v>22122.799999999999</v>
      </c>
      <c r="Y16">
        <v>1114442.0000000002</v>
      </c>
      <c r="Z16">
        <v>2311.3000000000002</v>
      </c>
      <c r="AA16">
        <v>6456.9</v>
      </c>
      <c r="AB16">
        <v>0</v>
      </c>
      <c r="AC16">
        <v>22752.400000000001</v>
      </c>
      <c r="AD16">
        <v>46531.6</v>
      </c>
      <c r="AE16">
        <v>15280.9</v>
      </c>
      <c r="AF16">
        <v>0</v>
      </c>
      <c r="AG16">
        <v>287.89999999999998</v>
      </c>
      <c r="AH16">
        <v>42758.6</v>
      </c>
      <c r="AI16">
        <v>11617.3</v>
      </c>
      <c r="AJ16">
        <v>2293.1999999999998</v>
      </c>
      <c r="AK16">
        <v>486.8</v>
      </c>
      <c r="AL16">
        <v>1291.8</v>
      </c>
      <c r="AM16">
        <v>0.99999999999999978</v>
      </c>
      <c r="AN16">
        <v>17626.400000000001</v>
      </c>
      <c r="AO16">
        <v>829</v>
      </c>
      <c r="AP16">
        <v>15407.4</v>
      </c>
      <c r="AQ16">
        <v>0</v>
      </c>
      <c r="AR16">
        <v>7475.9</v>
      </c>
      <c r="AS16">
        <v>0</v>
      </c>
      <c r="AT16">
        <v>35571.599999999999</v>
      </c>
      <c r="AU16">
        <v>0</v>
      </c>
      <c r="AV16">
        <v>0</v>
      </c>
      <c r="AW16">
        <v>9124.1</v>
      </c>
      <c r="AX16">
        <v>3664.3</v>
      </c>
      <c r="AY16">
        <v>0</v>
      </c>
      <c r="AZ16">
        <v>202.7</v>
      </c>
      <c r="BA16">
        <v>8552</v>
      </c>
      <c r="BB16">
        <v>0</v>
      </c>
      <c r="BC16">
        <v>2577.6999999999998</v>
      </c>
      <c r="BD16">
        <v>28451.1</v>
      </c>
      <c r="BE16">
        <v>190.2</v>
      </c>
      <c r="BF16">
        <v>141554.79999999999</v>
      </c>
      <c r="BG16">
        <v>486.8</v>
      </c>
      <c r="BH16">
        <v>44033.299999999996</v>
      </c>
      <c r="BI16">
        <v>488223.60000000003</v>
      </c>
      <c r="BJ16">
        <v>98023</v>
      </c>
      <c r="BK16">
        <v>137991.59999999998</v>
      </c>
      <c r="BL16">
        <v>24566.799999999999</v>
      </c>
      <c r="BM16">
        <v>237.29999999999998</v>
      </c>
      <c r="BN16">
        <v>167707.5</v>
      </c>
      <c r="BO16">
        <v>2067.6999999999998</v>
      </c>
      <c r="BP16">
        <v>237.29999999999998</v>
      </c>
      <c r="BQ16">
        <v>27563.3</v>
      </c>
      <c r="BR16">
        <v>17567.099999999999</v>
      </c>
      <c r="BS16">
        <v>289.89999999999998</v>
      </c>
      <c r="BT16">
        <v>3331709.6999999993</v>
      </c>
    </row>
    <row r="17" spans="1:72">
      <c r="A17" s="15" t="s">
        <v>95</v>
      </c>
      <c r="B17">
        <v>0</v>
      </c>
      <c r="C17">
        <v>3127.5</v>
      </c>
      <c r="D17">
        <v>0</v>
      </c>
      <c r="E17">
        <v>0</v>
      </c>
      <c r="F17">
        <v>24893.200000000001</v>
      </c>
      <c r="G17">
        <v>0</v>
      </c>
      <c r="H17">
        <v>6518.1</v>
      </c>
      <c r="I17">
        <v>0</v>
      </c>
      <c r="J17">
        <v>0</v>
      </c>
      <c r="K17">
        <v>0</v>
      </c>
      <c r="L17">
        <v>0</v>
      </c>
      <c r="M17">
        <v>0</v>
      </c>
      <c r="N17">
        <v>0</v>
      </c>
      <c r="O17">
        <v>2.8</v>
      </c>
      <c r="P17">
        <v>10935.2</v>
      </c>
      <c r="Q17">
        <v>0</v>
      </c>
      <c r="R17">
        <v>0</v>
      </c>
      <c r="S17">
        <v>3.8</v>
      </c>
      <c r="T17">
        <v>15578.6</v>
      </c>
      <c r="U17">
        <v>0</v>
      </c>
      <c r="V17">
        <v>0</v>
      </c>
      <c r="W17">
        <v>0</v>
      </c>
      <c r="X17">
        <v>30708.2</v>
      </c>
      <c r="Y17">
        <v>113209.70000000001</v>
      </c>
      <c r="Z17">
        <v>0</v>
      </c>
      <c r="AA17">
        <v>0</v>
      </c>
      <c r="AB17">
        <v>0</v>
      </c>
      <c r="AC17">
        <v>0</v>
      </c>
      <c r="AD17">
        <v>2870.4</v>
      </c>
      <c r="AE17">
        <v>0</v>
      </c>
      <c r="AF17">
        <v>0</v>
      </c>
      <c r="AG17">
        <v>0</v>
      </c>
      <c r="AH17">
        <v>829.3</v>
      </c>
      <c r="AI17">
        <v>1045.8</v>
      </c>
      <c r="AJ17">
        <v>0</v>
      </c>
      <c r="AK17">
        <v>0</v>
      </c>
      <c r="AL17">
        <v>0</v>
      </c>
      <c r="AM17">
        <v>0.99999999999999989</v>
      </c>
      <c r="AN17">
        <v>10100</v>
      </c>
      <c r="AO17">
        <v>0</v>
      </c>
      <c r="AP17">
        <v>3545.3</v>
      </c>
      <c r="AQ17">
        <v>0</v>
      </c>
      <c r="AR17">
        <v>345.1</v>
      </c>
      <c r="AS17">
        <v>0</v>
      </c>
      <c r="AT17">
        <v>37.9</v>
      </c>
      <c r="AU17">
        <v>0</v>
      </c>
      <c r="AV17">
        <v>0</v>
      </c>
      <c r="AW17">
        <v>0</v>
      </c>
      <c r="AX17">
        <v>0</v>
      </c>
      <c r="AY17">
        <v>0</v>
      </c>
      <c r="AZ17">
        <v>0</v>
      </c>
      <c r="BA17">
        <v>30.9</v>
      </c>
      <c r="BB17">
        <v>0</v>
      </c>
      <c r="BC17">
        <v>0</v>
      </c>
      <c r="BD17">
        <v>785.1</v>
      </c>
      <c r="BE17">
        <v>1506</v>
      </c>
      <c r="BF17">
        <v>3956.8</v>
      </c>
      <c r="BG17">
        <v>0</v>
      </c>
      <c r="BH17">
        <v>60767.3</v>
      </c>
      <c r="BI17">
        <v>0</v>
      </c>
      <c r="BJ17">
        <v>3655.5</v>
      </c>
      <c r="BK17">
        <v>10829.5</v>
      </c>
      <c r="BL17">
        <v>8026.9000000000005</v>
      </c>
      <c r="BM17">
        <v>0</v>
      </c>
      <c r="BN17">
        <v>34.699999999999996</v>
      </c>
      <c r="BO17">
        <v>0</v>
      </c>
      <c r="BP17">
        <v>0</v>
      </c>
      <c r="BQ17">
        <v>0</v>
      </c>
      <c r="BR17">
        <v>346.5</v>
      </c>
      <c r="BS17">
        <v>0</v>
      </c>
      <c r="BT17">
        <v>313691.10000000003</v>
      </c>
    </row>
    <row r="18" spans="1:72">
      <c r="A18" s="15" t="s">
        <v>16</v>
      </c>
      <c r="B18">
        <v>2696</v>
      </c>
      <c r="C18">
        <v>141.1</v>
      </c>
      <c r="D18">
        <v>3569.1</v>
      </c>
      <c r="E18">
        <v>399.9</v>
      </c>
      <c r="F18">
        <v>1944.8</v>
      </c>
      <c r="G18">
        <v>232.7</v>
      </c>
      <c r="H18">
        <v>447.7</v>
      </c>
      <c r="I18">
        <v>0</v>
      </c>
      <c r="J18">
        <v>519.9</v>
      </c>
      <c r="K18">
        <v>0</v>
      </c>
      <c r="L18">
        <v>1753.4</v>
      </c>
      <c r="M18">
        <v>3887.2</v>
      </c>
      <c r="N18">
        <v>1577.5</v>
      </c>
      <c r="O18">
        <v>0</v>
      </c>
      <c r="P18">
        <v>3824.7</v>
      </c>
      <c r="Q18">
        <v>0</v>
      </c>
      <c r="R18">
        <v>812.6</v>
      </c>
      <c r="S18">
        <v>16854.900000000001</v>
      </c>
      <c r="T18">
        <v>1094.2</v>
      </c>
      <c r="U18">
        <v>125</v>
      </c>
      <c r="V18">
        <v>0</v>
      </c>
      <c r="W18">
        <v>42576.6</v>
      </c>
      <c r="X18">
        <v>3628.1</v>
      </c>
      <c r="Y18">
        <v>110083.30000000002</v>
      </c>
      <c r="Z18">
        <v>475.2</v>
      </c>
      <c r="AA18">
        <v>0</v>
      </c>
      <c r="AB18">
        <v>0</v>
      </c>
      <c r="AC18">
        <v>461</v>
      </c>
      <c r="AD18">
        <v>310</v>
      </c>
      <c r="AE18">
        <v>2260.1999999999998</v>
      </c>
      <c r="AF18">
        <v>1655.1</v>
      </c>
      <c r="AG18">
        <v>0</v>
      </c>
      <c r="AH18">
        <v>3531.4</v>
      </c>
      <c r="AI18">
        <v>1040.5999999999999</v>
      </c>
      <c r="AJ18">
        <v>0</v>
      </c>
      <c r="AK18">
        <v>0</v>
      </c>
      <c r="AL18">
        <v>262</v>
      </c>
      <c r="AM18">
        <v>0.99999999999999978</v>
      </c>
      <c r="AN18">
        <v>571.4</v>
      </c>
      <c r="AO18">
        <v>87.6</v>
      </c>
      <c r="AP18">
        <v>2263.6999999999998</v>
      </c>
      <c r="AQ18">
        <v>0</v>
      </c>
      <c r="AR18">
        <v>0</v>
      </c>
      <c r="AS18">
        <v>0</v>
      </c>
      <c r="AT18">
        <v>2841.4</v>
      </c>
      <c r="AU18">
        <v>173.8</v>
      </c>
      <c r="AV18">
        <v>0</v>
      </c>
      <c r="AW18">
        <v>1862.6</v>
      </c>
      <c r="AX18">
        <v>371.9</v>
      </c>
      <c r="AY18">
        <v>0</v>
      </c>
      <c r="AZ18">
        <v>0</v>
      </c>
      <c r="BA18">
        <v>937.4</v>
      </c>
      <c r="BB18">
        <v>0</v>
      </c>
      <c r="BC18">
        <v>266.60000000000002</v>
      </c>
      <c r="BD18">
        <v>428.3</v>
      </c>
      <c r="BE18">
        <v>266.3</v>
      </c>
      <c r="BF18">
        <v>6368.5</v>
      </c>
      <c r="BG18">
        <v>0</v>
      </c>
      <c r="BH18">
        <v>10810.7</v>
      </c>
      <c r="BI18">
        <v>54444.299999999996</v>
      </c>
      <c r="BJ18">
        <v>1199.3</v>
      </c>
      <c r="BK18">
        <v>12089</v>
      </c>
      <c r="BL18">
        <v>1034.3</v>
      </c>
      <c r="BM18">
        <v>0</v>
      </c>
      <c r="BN18">
        <v>21151.800000000003</v>
      </c>
      <c r="BO18">
        <v>0</v>
      </c>
      <c r="BP18">
        <v>0</v>
      </c>
      <c r="BQ18">
        <v>3604.4</v>
      </c>
      <c r="BR18">
        <v>327</v>
      </c>
      <c r="BS18">
        <v>0</v>
      </c>
      <c r="BT18">
        <v>327265.5</v>
      </c>
    </row>
    <row r="19" spans="1:72">
      <c r="A19" s="15" t="s">
        <v>17</v>
      </c>
      <c r="B19">
        <v>150996.26096482581</v>
      </c>
      <c r="C19">
        <v>30956.662273456372</v>
      </c>
      <c r="D19">
        <v>50870.89626548098</v>
      </c>
      <c r="E19">
        <v>3913.5312400000003</v>
      </c>
      <c r="F19">
        <v>44560.249000000011</v>
      </c>
      <c r="G19">
        <v>10070.600000000002</v>
      </c>
      <c r="H19">
        <v>28068.275909941989</v>
      </c>
      <c r="I19">
        <v>7051.9</v>
      </c>
      <c r="J19">
        <v>16312.106189973196</v>
      </c>
      <c r="K19">
        <v>34377.943170185121</v>
      </c>
      <c r="L19">
        <v>36345.943988490595</v>
      </c>
      <c r="M19">
        <v>161301.83783542257</v>
      </c>
      <c r="N19">
        <v>191034.7</v>
      </c>
      <c r="O19">
        <v>10984.8</v>
      </c>
      <c r="P19">
        <v>65501.281151116797</v>
      </c>
      <c r="Q19">
        <v>915.7</v>
      </c>
      <c r="R19">
        <v>12762.847907970237</v>
      </c>
      <c r="S19">
        <v>315635.37049</v>
      </c>
      <c r="T19">
        <v>36253.136739193469</v>
      </c>
      <c r="U19">
        <v>4817.9881499999992</v>
      </c>
      <c r="V19">
        <v>597.20787000000007</v>
      </c>
      <c r="W19">
        <v>1045421.6476825593</v>
      </c>
      <c r="X19">
        <v>144296.88065755874</v>
      </c>
      <c r="Y19">
        <v>3302608.7859200006</v>
      </c>
      <c r="Z19">
        <v>15036.007822078329</v>
      </c>
      <c r="AA19">
        <v>63765.5</v>
      </c>
      <c r="AB19">
        <v>0</v>
      </c>
      <c r="AC19">
        <v>51539.121059999998</v>
      </c>
      <c r="AD19">
        <v>62345.299999999996</v>
      </c>
      <c r="AE19">
        <v>34547.222139999998</v>
      </c>
      <c r="AF19">
        <v>14049.921719999998</v>
      </c>
      <c r="AG19">
        <v>463.5</v>
      </c>
      <c r="AH19">
        <v>110804.26121112001</v>
      </c>
      <c r="AI19">
        <v>35448.747439999999</v>
      </c>
      <c r="AJ19">
        <v>3454.6508999999996</v>
      </c>
      <c r="AK19">
        <v>486.8</v>
      </c>
      <c r="AL19">
        <v>4156.9520400000001</v>
      </c>
      <c r="AM19">
        <v>15</v>
      </c>
      <c r="AN19">
        <v>55337.482570000007</v>
      </c>
      <c r="AO19">
        <v>3068.6</v>
      </c>
      <c r="AP19">
        <v>60402.232012119799</v>
      </c>
      <c r="AQ19">
        <v>374.8</v>
      </c>
      <c r="AR19">
        <v>13890.960000000001</v>
      </c>
      <c r="AS19">
        <v>1910.8999999999999</v>
      </c>
      <c r="AT19">
        <v>63765.256317424428</v>
      </c>
      <c r="AU19">
        <v>4731.6311549699203</v>
      </c>
      <c r="AV19">
        <v>3057.4202200000004</v>
      </c>
      <c r="AW19">
        <v>36393.278503788591</v>
      </c>
      <c r="AX19">
        <v>11934.595394287238</v>
      </c>
      <c r="AY19">
        <v>465.69999999999993</v>
      </c>
      <c r="AZ19">
        <v>2841.1395671214664</v>
      </c>
      <c r="BA19">
        <v>27569.230041782968</v>
      </c>
      <c r="BB19">
        <v>1.345</v>
      </c>
      <c r="BC19">
        <v>15932.660473547347</v>
      </c>
      <c r="BD19">
        <v>55469.854981021919</v>
      </c>
      <c r="BE19">
        <v>4564.9746613497655</v>
      </c>
      <c r="BF19">
        <v>359977.33534940216</v>
      </c>
      <c r="BG19">
        <v>4608.4730900000004</v>
      </c>
      <c r="BH19">
        <v>307369.23055998876</v>
      </c>
      <c r="BI19">
        <v>1527787.7603415428</v>
      </c>
      <c r="BJ19">
        <v>169817.77604102192</v>
      </c>
      <c r="BK19">
        <v>386801.45221561752</v>
      </c>
      <c r="BL19">
        <v>63809.150571291757</v>
      </c>
      <c r="BM19">
        <v>1323.3999999999999</v>
      </c>
      <c r="BN19">
        <v>401105.21131113509</v>
      </c>
      <c r="BO19">
        <v>8916.6224000000002</v>
      </c>
      <c r="BP19">
        <v>948.59999999999991</v>
      </c>
      <c r="BQ19">
        <v>93639.713189999995</v>
      </c>
      <c r="BR19">
        <v>36657.686760288285</v>
      </c>
      <c r="BS19">
        <v>1588.3508529248129</v>
      </c>
      <c r="BT19">
        <v>9827832.3613199983</v>
      </c>
    </row>
    <row r="20" spans="1:72">
      <c r="S20" s="26"/>
      <c r="AA20" s="26" t="e">
        <f>GETPIVOTDATA("FY2022 Total",$A$2,"NACUBO Expense","Hospital and Patient Services")*1000</f>
        <v>#REF!</v>
      </c>
    </row>
    <row r="22" spans="1:72">
      <c r="B22" s="174" t="s">
        <v>290</v>
      </c>
      <c r="C22" s="174"/>
      <c r="D22" s="174" t="s">
        <v>282</v>
      </c>
      <c r="E22" s="174"/>
      <c r="F22" s="174" t="s">
        <v>283</v>
      </c>
      <c r="G22" s="174"/>
      <c r="H22" s="174" t="s">
        <v>291</v>
      </c>
      <c r="I22" s="174"/>
      <c r="J22" s="174" t="s">
        <v>292</v>
      </c>
      <c r="K22" s="174"/>
      <c r="L22" s="174" t="s">
        <v>293</v>
      </c>
      <c r="M22" s="174"/>
      <c r="N22" s="174" t="s">
        <v>294</v>
      </c>
      <c r="O22" s="174"/>
      <c r="P22" s="176" t="s">
        <v>120</v>
      </c>
      <c r="Q22" s="176"/>
      <c r="R22" s="176" t="s">
        <v>296</v>
      </c>
      <c r="S22" s="176"/>
      <c r="T22" s="92"/>
      <c r="U22" s="92"/>
      <c r="V22" s="175" t="s">
        <v>52</v>
      </c>
      <c r="W22" s="175"/>
      <c r="X22" s="175" t="s">
        <v>286</v>
      </c>
      <c r="Y22" s="175"/>
      <c r="Z22" s="174" t="s">
        <v>33</v>
      </c>
      <c r="AA22" s="174"/>
      <c r="AB22" s="175" t="s">
        <v>60</v>
      </c>
      <c r="AC22" s="175"/>
      <c r="AD22" s="175" t="s">
        <v>289</v>
      </c>
      <c r="AE22" s="175"/>
      <c r="AF22" s="174" t="s">
        <v>39</v>
      </c>
      <c r="AG22" s="174"/>
      <c r="AH22" s="174" t="s">
        <v>46</v>
      </c>
      <c r="AI22" s="174"/>
      <c r="AJ22" s="174" t="s">
        <v>80</v>
      </c>
      <c r="AK22" s="174"/>
      <c r="AL22" s="174" t="s">
        <v>66</v>
      </c>
      <c r="AM22" s="174"/>
      <c r="AN22" s="174" t="s">
        <v>87</v>
      </c>
      <c r="AO22" s="174"/>
      <c r="AP22" s="174" t="s">
        <v>90</v>
      </c>
      <c r="AQ22" s="174"/>
      <c r="AR22" s="174" t="s">
        <v>57</v>
      </c>
      <c r="AS22" s="174"/>
      <c r="AT22" s="175" t="s">
        <v>288</v>
      </c>
      <c r="AU22" s="175"/>
      <c r="AV22" s="174" t="s">
        <v>50</v>
      </c>
      <c r="AW22" s="174"/>
      <c r="AX22" s="175" t="s">
        <v>287</v>
      </c>
      <c r="AY22" s="175"/>
      <c r="AZ22" s="174" t="s">
        <v>58</v>
      </c>
      <c r="BA22" s="174"/>
      <c r="BB22" s="174" t="s">
        <v>120</v>
      </c>
      <c r="BC22" s="174"/>
    </row>
    <row r="23" spans="1:72">
      <c r="A23" s="36" t="s">
        <v>109</v>
      </c>
      <c r="B23" s="36" t="s">
        <v>111</v>
      </c>
      <c r="C23" s="36" t="s">
        <v>129</v>
      </c>
      <c r="D23" s="36" t="s">
        <v>111</v>
      </c>
      <c r="E23" s="36" t="s">
        <v>129</v>
      </c>
      <c r="F23" s="36" t="s">
        <v>111</v>
      </c>
      <c r="G23" s="36" t="s">
        <v>129</v>
      </c>
      <c r="H23" s="36" t="s">
        <v>111</v>
      </c>
      <c r="I23" s="36" t="s">
        <v>129</v>
      </c>
      <c r="J23" s="36" t="s">
        <v>111</v>
      </c>
      <c r="K23" s="36" t="s">
        <v>129</v>
      </c>
      <c r="L23" s="36" t="s">
        <v>111</v>
      </c>
      <c r="M23" s="36" t="s">
        <v>129</v>
      </c>
      <c r="N23" s="36" t="s">
        <v>111</v>
      </c>
      <c r="O23" s="36" t="s">
        <v>129</v>
      </c>
      <c r="P23" s="36" t="s">
        <v>256</v>
      </c>
      <c r="Q23" s="36" t="s">
        <v>295</v>
      </c>
      <c r="R23" s="36" t="s">
        <v>256</v>
      </c>
      <c r="S23" s="36" t="s">
        <v>295</v>
      </c>
      <c r="T23" s="93"/>
      <c r="U23" s="93"/>
      <c r="V23" s="90" t="s">
        <v>111</v>
      </c>
      <c r="W23" s="90" t="s">
        <v>129</v>
      </c>
      <c r="X23" s="36" t="s">
        <v>111</v>
      </c>
      <c r="Y23" s="36" t="s">
        <v>129</v>
      </c>
      <c r="Z23" s="36" t="s">
        <v>111</v>
      </c>
      <c r="AA23" s="36" t="s">
        <v>129</v>
      </c>
      <c r="AB23" s="90" t="s">
        <v>111</v>
      </c>
      <c r="AC23" s="90" t="s">
        <v>129</v>
      </c>
      <c r="AD23" s="36" t="s">
        <v>111</v>
      </c>
      <c r="AE23" s="36" t="s">
        <v>129</v>
      </c>
      <c r="AF23" s="36" t="s">
        <v>111</v>
      </c>
      <c r="AG23" s="36" t="s">
        <v>129</v>
      </c>
      <c r="AH23" s="36" t="s">
        <v>111</v>
      </c>
      <c r="AI23" s="36" t="s">
        <v>129</v>
      </c>
      <c r="AJ23" s="36" t="s">
        <v>111</v>
      </c>
      <c r="AK23" s="36" t="s">
        <v>129</v>
      </c>
      <c r="AL23" s="36" t="s">
        <v>111</v>
      </c>
      <c r="AM23" s="36" t="s">
        <v>129</v>
      </c>
      <c r="AN23" s="36" t="s">
        <v>111</v>
      </c>
      <c r="AO23" s="36" t="s">
        <v>129</v>
      </c>
      <c r="AP23" s="36" t="s">
        <v>111</v>
      </c>
      <c r="AQ23" s="36" t="s">
        <v>129</v>
      </c>
      <c r="AR23" s="36" t="s">
        <v>111</v>
      </c>
      <c r="AS23" s="36" t="s">
        <v>129</v>
      </c>
      <c r="AT23" s="36" t="s">
        <v>111</v>
      </c>
      <c r="AU23" s="36" t="s">
        <v>129</v>
      </c>
      <c r="AV23" s="36" t="s">
        <v>111</v>
      </c>
      <c r="AW23" s="36" t="s">
        <v>129</v>
      </c>
      <c r="AX23" s="36" t="s">
        <v>111</v>
      </c>
      <c r="AY23" s="36" t="s">
        <v>129</v>
      </c>
      <c r="AZ23" s="36" t="s">
        <v>111</v>
      </c>
      <c r="BA23" s="36" t="s">
        <v>129</v>
      </c>
      <c r="BB23" s="36" t="s">
        <v>111</v>
      </c>
      <c r="BC23" s="36" t="s">
        <v>129</v>
      </c>
    </row>
    <row r="24" spans="1:72">
      <c r="A24" s="15" t="s">
        <v>5</v>
      </c>
      <c r="B24" s="19">
        <f t="shared" ref="B24:C29" si="0">Z24</f>
        <v>24207.699999999997</v>
      </c>
      <c r="C24" s="19">
        <f t="shared" si="0"/>
        <v>26425.999999999996</v>
      </c>
      <c r="D24" s="19">
        <f>X24-AX24-B46+C46</f>
        <v>5222.3000000000011</v>
      </c>
      <c r="E24" s="19">
        <f>Y24-AY24-B66+C66</f>
        <v>5527.2000000000016</v>
      </c>
      <c r="F24" s="19">
        <f>AD24-AT24-AZ24-C46</f>
        <v>958.59999999999968</v>
      </c>
      <c r="G24" s="19">
        <f>AE24-AU24-BA24-C66</f>
        <v>3819.6000000000004</v>
      </c>
      <c r="H24" s="19">
        <f t="shared" ref="H24:O29" si="1">AF24</f>
        <v>276</v>
      </c>
      <c r="I24" s="19">
        <f>AG24</f>
        <v>982.59999999999991</v>
      </c>
      <c r="J24" s="19">
        <f>AH24+B46</f>
        <v>83.100000000000009</v>
      </c>
      <c r="K24" s="19">
        <f>AI24+B66</f>
        <v>2070.900000000001</v>
      </c>
      <c r="L24" s="19">
        <f t="shared" si="1"/>
        <v>11562.500000000002</v>
      </c>
      <c r="M24" s="19">
        <f t="shared" si="1"/>
        <v>12923.7</v>
      </c>
      <c r="N24" s="19">
        <f t="shared" si="1"/>
        <v>11153.600000000004</v>
      </c>
      <c r="O24" s="19">
        <f t="shared" si="1"/>
        <v>11467.800000000005</v>
      </c>
      <c r="P24" s="19">
        <f>N24+L24+J24+H24+F24+D24+B24</f>
        <v>53463.8</v>
      </c>
      <c r="Q24" s="19">
        <f>O24+M24+K24+I24+G24+E24+C24</f>
        <v>63217.8</v>
      </c>
      <c r="R24" s="19">
        <f>P24/'IL Historical Enroll &amp; Funding'!AU2*1000</f>
        <v>22596.703296703297</v>
      </c>
      <c r="S24" s="19">
        <f>Q24/'IL Historical Enroll &amp; Funding'!AU2*1000</f>
        <v>26719.27303465765</v>
      </c>
      <c r="T24" s="19"/>
      <c r="U24" s="19"/>
      <c r="V24" s="89">
        <v>4662.1000000000013</v>
      </c>
      <c r="W24" s="89">
        <v>4946.7000000000016</v>
      </c>
      <c r="X24" s="19">
        <f t="shared" ref="X24:Y29" si="2">V24</f>
        <v>4662.1000000000013</v>
      </c>
      <c r="Y24" s="19">
        <f t="shared" si="2"/>
        <v>4946.7000000000016</v>
      </c>
      <c r="Z24" s="19">
        <v>24207.699999999997</v>
      </c>
      <c r="AA24" s="19">
        <v>26425.999999999996</v>
      </c>
      <c r="AB24" s="89">
        <v>6103.7999999999975</v>
      </c>
      <c r="AC24" s="89">
        <v>21910.399999999998</v>
      </c>
      <c r="AD24" s="19">
        <f t="shared" ref="AD24:AE29" si="3">AB24</f>
        <v>6103.7999999999975</v>
      </c>
      <c r="AE24" s="19">
        <f t="shared" si="3"/>
        <v>21910.399999999998</v>
      </c>
      <c r="AF24" s="19">
        <v>276</v>
      </c>
      <c r="AG24" s="19">
        <v>982.59999999999991</v>
      </c>
      <c r="AH24" s="19">
        <v>83.100000000000009</v>
      </c>
      <c r="AI24" s="19">
        <v>2070.900000000001</v>
      </c>
      <c r="AJ24" s="19">
        <v>11562.500000000002</v>
      </c>
      <c r="AK24" s="19">
        <v>12923.7</v>
      </c>
      <c r="AL24" s="19">
        <v>11153.600000000004</v>
      </c>
      <c r="AM24" s="19">
        <v>11467.800000000005</v>
      </c>
      <c r="AN24" s="19">
        <v>1062.9000000000001</v>
      </c>
      <c r="AO24" s="19">
        <v>4129.1000000000004</v>
      </c>
      <c r="AP24" s="19">
        <v>0</v>
      </c>
      <c r="AQ24" s="19">
        <v>0</v>
      </c>
      <c r="AR24" s="19">
        <v>1214.9000000000001</v>
      </c>
      <c r="AS24" s="19">
        <v>10097.199999999999</v>
      </c>
      <c r="AT24" s="19">
        <f t="shared" ref="AT24:AU29" si="4">AR24</f>
        <v>1214.9000000000001</v>
      </c>
      <c r="AU24" s="19">
        <f t="shared" si="4"/>
        <v>10097.199999999999</v>
      </c>
      <c r="AV24" s="19">
        <v>0</v>
      </c>
      <c r="AW24" s="19">
        <v>0</v>
      </c>
      <c r="AX24" s="19">
        <f t="shared" ref="AX24:AY29" si="5">AV24</f>
        <v>0</v>
      </c>
      <c r="AY24" s="19">
        <f t="shared" si="5"/>
        <v>0</v>
      </c>
      <c r="AZ24" s="19">
        <v>3370.0999999999981</v>
      </c>
      <c r="BA24" s="19">
        <v>7413.0999999999985</v>
      </c>
      <c r="BB24" s="19">
        <f t="shared" ref="BB24:BB39" si="6">D24+Z24+F24+AF24+AH24+AJ24+AL24</f>
        <v>53463.8</v>
      </c>
      <c r="BC24" s="19">
        <f t="shared" ref="BC24:BC39" si="7">E24+AA24+G24+AG24+AI24+AK24+AM24</f>
        <v>63217.8</v>
      </c>
    </row>
    <row r="25" spans="1:72">
      <c r="A25" s="15" t="s">
        <v>6</v>
      </c>
      <c r="B25" s="19">
        <f t="shared" si="0"/>
        <v>40701.017179999995</v>
      </c>
      <c r="C25" s="19">
        <f t="shared" si="0"/>
        <v>45505.567539999996</v>
      </c>
      <c r="D25" s="19">
        <f t="shared" ref="D25:D35" si="8">X25-AX25-B47+C47</f>
        <v>7297.3677300000008</v>
      </c>
      <c r="E25" s="19">
        <f t="shared" ref="E25:E35" si="9">Y25-AY25-B67+C67</f>
        <v>8884.38148</v>
      </c>
      <c r="F25" s="19">
        <f t="shared" ref="F25:F38" si="10">AD25-AT25-AZ25-C47</f>
        <v>1919.4660700000004</v>
      </c>
      <c r="G25" s="19">
        <f t="shared" ref="G25:G38" si="11">AE25-AU25-BA25-C67</f>
        <v>4481.6907100000053</v>
      </c>
      <c r="H25" s="19">
        <f t="shared" si="1"/>
        <v>1199.82645</v>
      </c>
      <c r="I25" s="19">
        <f t="shared" si="1"/>
        <v>1654.62545</v>
      </c>
      <c r="J25" s="19">
        <f t="shared" ref="J25:J35" si="12">AH25+B47</f>
        <v>731.91444999999999</v>
      </c>
      <c r="K25" s="19">
        <f t="shared" ref="K25:K35" si="13">AI25+B67</f>
        <v>4880.2524899999999</v>
      </c>
      <c r="L25" s="19">
        <f t="shared" si="1"/>
        <v>10591.565499999999</v>
      </c>
      <c r="M25" s="19">
        <f t="shared" si="1"/>
        <v>27783.324809999998</v>
      </c>
      <c r="N25" s="19">
        <f t="shared" si="1"/>
        <v>6472.7395400000005</v>
      </c>
      <c r="O25" s="19">
        <f t="shared" si="1"/>
        <v>9042.4519299999993</v>
      </c>
      <c r="P25" s="19">
        <f t="shared" ref="P25:P39" si="14">N25+L25+J25+H25+F25+D25+B25</f>
        <v>68913.896919999999</v>
      </c>
      <c r="Q25" s="19">
        <f t="shared" ref="Q25:Q39" si="15">O25+M25+K25+I25+G25+E25+C25</f>
        <v>102232.29441</v>
      </c>
      <c r="R25" s="19">
        <f>P25/'IL Historical Enroll &amp; Funding'!AU3*1000</f>
        <v>8005.7965752788095</v>
      </c>
      <c r="S25" s="19">
        <f>Q25/'IL Historical Enroll &amp; Funding'!AU3*1000</f>
        <v>11876.428253949814</v>
      </c>
      <c r="T25" s="19"/>
      <c r="U25" s="19"/>
      <c r="V25" s="89">
        <v>7108.8662300000005</v>
      </c>
      <c r="W25" s="89">
        <v>7832.8535200000006</v>
      </c>
      <c r="X25" s="19">
        <f t="shared" si="2"/>
        <v>7108.8662300000005</v>
      </c>
      <c r="Y25" s="19">
        <f t="shared" si="2"/>
        <v>7832.8535200000006</v>
      </c>
      <c r="Z25" s="19">
        <v>40701.017179999995</v>
      </c>
      <c r="AA25" s="19">
        <v>45505.567539999996</v>
      </c>
      <c r="AB25" s="89">
        <v>10830.65321</v>
      </c>
      <c r="AC25" s="89">
        <v>41552.669340000008</v>
      </c>
      <c r="AD25" s="19">
        <f t="shared" si="3"/>
        <v>10830.65321</v>
      </c>
      <c r="AE25" s="19">
        <f t="shared" si="3"/>
        <v>41552.669340000008</v>
      </c>
      <c r="AF25" s="19">
        <v>1199.82645</v>
      </c>
      <c r="AG25" s="19">
        <v>1654.62545</v>
      </c>
      <c r="AH25" s="19">
        <v>501.46355</v>
      </c>
      <c r="AI25" s="19">
        <v>4649.80159</v>
      </c>
      <c r="AJ25" s="19">
        <v>10591.565499999999</v>
      </c>
      <c r="AK25" s="19">
        <v>27783.324809999998</v>
      </c>
      <c r="AL25" s="19">
        <v>6472.7395400000005</v>
      </c>
      <c r="AM25" s="19">
        <v>9042.4519299999993</v>
      </c>
      <c r="AN25" s="19">
        <v>0</v>
      </c>
      <c r="AO25" s="19">
        <v>13230.58301</v>
      </c>
      <c r="AP25" s="19">
        <v>0</v>
      </c>
      <c r="AQ25" s="19">
        <v>0</v>
      </c>
      <c r="AR25" s="19">
        <v>7187.3130199999996</v>
      </c>
      <c r="AS25" s="19">
        <v>29083.197370000002</v>
      </c>
      <c r="AT25" s="19">
        <f t="shared" si="4"/>
        <v>7187.3130199999996</v>
      </c>
      <c r="AU25" s="19">
        <f t="shared" si="4"/>
        <v>29083.197370000002</v>
      </c>
      <c r="AV25" s="19">
        <v>0</v>
      </c>
      <c r="AW25" s="19">
        <v>0</v>
      </c>
      <c r="AX25" s="19">
        <f t="shared" si="5"/>
        <v>0</v>
      </c>
      <c r="AY25" s="19">
        <f t="shared" si="5"/>
        <v>0</v>
      </c>
      <c r="AZ25" s="19">
        <v>1304.9217200000001</v>
      </c>
      <c r="BA25" s="19">
        <v>6705.8024000000005</v>
      </c>
      <c r="BB25" s="19">
        <f t="shared" si="6"/>
        <v>68683.446019999988</v>
      </c>
      <c r="BC25" s="19">
        <f t="shared" si="7"/>
        <v>102001.84350999999</v>
      </c>
    </row>
    <row r="26" spans="1:72">
      <c r="A26" s="15" t="s">
        <v>7</v>
      </c>
      <c r="B26" s="19">
        <f t="shared" si="0"/>
        <v>33479.828509999999</v>
      </c>
      <c r="C26" s="19">
        <f t="shared" si="0"/>
        <v>38001.589319999999</v>
      </c>
      <c r="D26" s="19">
        <f t="shared" si="8"/>
        <v>3581.1956199999995</v>
      </c>
      <c r="E26" s="19">
        <f t="shared" si="9"/>
        <v>3662.0001599999996</v>
      </c>
      <c r="F26" s="19">
        <f t="shared" si="10"/>
        <v>1124.2024299999998</v>
      </c>
      <c r="G26" s="19">
        <f t="shared" si="11"/>
        <v>4314.4164599999986</v>
      </c>
      <c r="H26" s="19">
        <f t="shared" si="1"/>
        <v>442.64147999999994</v>
      </c>
      <c r="I26" s="19">
        <f t="shared" si="1"/>
        <v>1006.6707900000001</v>
      </c>
      <c r="J26" s="19">
        <f t="shared" si="12"/>
        <v>22.609620000000003</v>
      </c>
      <c r="K26" s="19">
        <f t="shared" si="13"/>
        <v>3734.7717599999996</v>
      </c>
      <c r="L26" s="19">
        <f t="shared" si="1"/>
        <v>6738.3052799999978</v>
      </c>
      <c r="M26" s="19">
        <f t="shared" si="1"/>
        <v>12904.488909999996</v>
      </c>
      <c r="N26" s="19">
        <f t="shared" si="1"/>
        <v>11504.122539999998</v>
      </c>
      <c r="O26" s="19">
        <f t="shared" si="1"/>
        <v>14442.128089999998</v>
      </c>
      <c r="P26" s="19">
        <f t="shared" si="14"/>
        <v>56892.905479999994</v>
      </c>
      <c r="Q26" s="19">
        <f t="shared" si="15"/>
        <v>78066.065489999994</v>
      </c>
      <c r="R26" s="19">
        <f>P26/'IL Historical Enroll &amp; Funding'!AU4*1000</f>
        <v>12944.915922639362</v>
      </c>
      <c r="S26" s="19">
        <f>Q26/'IL Historical Enroll &amp; Funding'!AU4*1000</f>
        <v>17762.472238907849</v>
      </c>
      <c r="T26" s="19"/>
      <c r="U26" s="19"/>
      <c r="V26" s="89">
        <v>3031.2500999999997</v>
      </c>
      <c r="W26" s="89">
        <v>3031.2500999999997</v>
      </c>
      <c r="X26" s="19">
        <f t="shared" si="2"/>
        <v>3031.2500999999997</v>
      </c>
      <c r="Y26" s="19">
        <f t="shared" si="2"/>
        <v>3031.2500999999997</v>
      </c>
      <c r="Z26" s="19">
        <v>33479.828509999999</v>
      </c>
      <c r="AA26" s="19">
        <v>38001.589319999999</v>
      </c>
      <c r="AB26" s="89">
        <v>1674.1479499999998</v>
      </c>
      <c r="AC26" s="89">
        <v>31362.949929999999</v>
      </c>
      <c r="AD26" s="19">
        <f t="shared" si="3"/>
        <v>1674.1479499999998</v>
      </c>
      <c r="AE26" s="19">
        <f t="shared" si="3"/>
        <v>31362.949929999999</v>
      </c>
      <c r="AF26" s="19">
        <v>442.64147999999994</v>
      </c>
      <c r="AG26" s="19">
        <v>1006.6707900000001</v>
      </c>
      <c r="AH26" s="19">
        <v>22.609620000000003</v>
      </c>
      <c r="AI26" s="19">
        <v>3734.7717599999996</v>
      </c>
      <c r="AJ26" s="19">
        <v>6738.3052799999978</v>
      </c>
      <c r="AK26" s="19">
        <v>12904.488909999996</v>
      </c>
      <c r="AL26" s="19">
        <v>11504.122539999998</v>
      </c>
      <c r="AM26" s="19">
        <v>14442.128089999998</v>
      </c>
      <c r="AN26" s="19">
        <v>0</v>
      </c>
      <c r="AO26" s="19">
        <v>1910.0026499999999</v>
      </c>
      <c r="AP26" s="19">
        <v>0</v>
      </c>
      <c r="AQ26" s="19">
        <v>0</v>
      </c>
      <c r="AR26" s="19">
        <v>0</v>
      </c>
      <c r="AS26" s="19">
        <v>25453.44744</v>
      </c>
      <c r="AT26" s="19">
        <f t="shared" si="4"/>
        <v>0</v>
      </c>
      <c r="AU26" s="19">
        <f t="shared" si="4"/>
        <v>25453.44744</v>
      </c>
      <c r="AV26" s="19">
        <v>0</v>
      </c>
      <c r="AW26" s="19">
        <v>0</v>
      </c>
      <c r="AX26" s="19">
        <f t="shared" si="5"/>
        <v>0</v>
      </c>
      <c r="AY26" s="19">
        <f t="shared" si="5"/>
        <v>0</v>
      </c>
      <c r="AZ26" s="19">
        <v>0</v>
      </c>
      <c r="BA26" s="19">
        <v>964.33597000000009</v>
      </c>
      <c r="BB26" s="19">
        <f t="shared" si="6"/>
        <v>56892.905479999994</v>
      </c>
      <c r="BC26" s="19">
        <f t="shared" si="7"/>
        <v>78066.065489999994</v>
      </c>
    </row>
    <row r="27" spans="1:72">
      <c r="A27" s="15" t="s">
        <v>8</v>
      </c>
      <c r="B27" s="19">
        <f t="shared" si="0"/>
        <v>123354.9</v>
      </c>
      <c r="C27" s="19">
        <f t="shared" si="0"/>
        <v>129602.59999999999</v>
      </c>
      <c r="D27" s="19">
        <f t="shared" si="8"/>
        <v>22997.400000000005</v>
      </c>
      <c r="E27" s="19">
        <f t="shared" si="9"/>
        <v>23122.600000000006</v>
      </c>
      <c r="F27" s="19">
        <f t="shared" si="10"/>
        <v>4564.0000000000036</v>
      </c>
      <c r="G27" s="19">
        <f>AE27-AU27-BA27-C69</f>
        <v>28837.499999999967</v>
      </c>
      <c r="H27" s="19">
        <f t="shared" si="1"/>
        <v>2829.5</v>
      </c>
      <c r="I27" s="19">
        <f t="shared" si="1"/>
        <v>24028.9</v>
      </c>
      <c r="J27" s="19">
        <f t="shared" si="12"/>
        <v>2485.3000000000002</v>
      </c>
      <c r="K27" s="19">
        <f t="shared" si="13"/>
        <v>14300.2</v>
      </c>
      <c r="L27" s="19">
        <f t="shared" si="1"/>
        <v>42693.599999999999</v>
      </c>
      <c r="M27" s="19">
        <f t="shared" si="1"/>
        <v>68244.7</v>
      </c>
      <c r="N27" s="19">
        <f t="shared" si="1"/>
        <v>34938</v>
      </c>
      <c r="O27" s="19">
        <f t="shared" si="1"/>
        <v>38309.1</v>
      </c>
      <c r="P27" s="19">
        <f t="shared" si="14"/>
        <v>233862.7</v>
      </c>
      <c r="Q27" s="19">
        <f t="shared" si="15"/>
        <v>326445.59999999998</v>
      </c>
      <c r="R27" s="19">
        <f>P27/'IL Historical Enroll &amp; Funding'!AU5*1000</f>
        <v>11558.478722878466</v>
      </c>
      <c r="S27" s="19">
        <f>Q27/'IL Historical Enroll &amp; Funding'!AU5*1000</f>
        <v>16134.315227598478</v>
      </c>
      <c r="T27" s="19"/>
      <c r="U27" s="19"/>
      <c r="V27" s="89">
        <v>22119.000000000004</v>
      </c>
      <c r="W27" s="89">
        <v>22244.200000000004</v>
      </c>
      <c r="X27" s="19">
        <f t="shared" si="2"/>
        <v>22119.000000000004</v>
      </c>
      <c r="Y27" s="19">
        <f t="shared" si="2"/>
        <v>22244.200000000004</v>
      </c>
      <c r="Z27" s="19">
        <v>123354.9</v>
      </c>
      <c r="AA27" s="19">
        <v>129602.59999999999</v>
      </c>
      <c r="AB27" s="89">
        <v>45115.700000000004</v>
      </c>
      <c r="AC27" s="89">
        <v>167312.69999999998</v>
      </c>
      <c r="AD27" s="19">
        <f t="shared" si="3"/>
        <v>45115.700000000004</v>
      </c>
      <c r="AE27" s="19">
        <f t="shared" si="3"/>
        <v>167312.69999999998</v>
      </c>
      <c r="AF27" s="19">
        <v>2829.5</v>
      </c>
      <c r="AG27" s="19">
        <v>24028.9</v>
      </c>
      <c r="AH27" s="19">
        <v>2201.8000000000002</v>
      </c>
      <c r="AI27" s="19">
        <v>14016.7</v>
      </c>
      <c r="AJ27" s="19">
        <v>42693.599999999999</v>
      </c>
      <c r="AK27" s="19">
        <v>68244.7</v>
      </c>
      <c r="AL27" s="19">
        <v>34938</v>
      </c>
      <c r="AM27" s="19">
        <v>38309.1</v>
      </c>
      <c r="AN27" s="19">
        <v>0</v>
      </c>
      <c r="AO27" s="19">
        <v>64915.7</v>
      </c>
      <c r="AP27" s="19">
        <v>0</v>
      </c>
      <c r="AQ27" s="19">
        <v>1107.9000000000001</v>
      </c>
      <c r="AR27" s="19">
        <v>38724.9</v>
      </c>
      <c r="AS27" s="19">
        <v>120494.20000000001</v>
      </c>
      <c r="AT27" s="19">
        <f t="shared" si="4"/>
        <v>38724.9</v>
      </c>
      <c r="AU27" s="19">
        <f t="shared" si="4"/>
        <v>120494.20000000001</v>
      </c>
      <c r="AV27" s="19">
        <v>0</v>
      </c>
      <c r="AW27" s="19">
        <v>0</v>
      </c>
      <c r="AX27" s="19">
        <f t="shared" si="5"/>
        <v>0</v>
      </c>
      <c r="AY27" s="19">
        <f t="shared" si="5"/>
        <v>0</v>
      </c>
      <c r="AZ27" s="19">
        <v>664.9</v>
      </c>
      <c r="BA27" s="19">
        <v>16819.100000000002</v>
      </c>
      <c r="BB27" s="19">
        <f t="shared" si="6"/>
        <v>233579.19999999998</v>
      </c>
      <c r="BC27" s="19">
        <f t="shared" si="7"/>
        <v>326162.09999999998</v>
      </c>
    </row>
    <row r="28" spans="1:72">
      <c r="A28" s="15" t="s">
        <v>9</v>
      </c>
      <c r="B28" s="19">
        <f t="shared" si="0"/>
        <v>48522.734651542713</v>
      </c>
      <c r="C28" s="19">
        <f t="shared" si="0"/>
        <v>65110.499571542707</v>
      </c>
      <c r="D28" s="19">
        <f t="shared" si="8"/>
        <v>6589.2690073724098</v>
      </c>
      <c r="E28" s="19">
        <f t="shared" si="9"/>
        <v>9466.8465073724092</v>
      </c>
      <c r="F28" s="19">
        <f t="shared" si="10"/>
        <v>1380.4026931648636</v>
      </c>
      <c r="G28" s="19">
        <f t="shared" si="11"/>
        <v>3422.5107931648663</v>
      </c>
      <c r="H28" s="19">
        <f t="shared" si="1"/>
        <v>131.5081110219225</v>
      </c>
      <c r="I28" s="19">
        <f t="shared" si="1"/>
        <v>1532.2072010219224</v>
      </c>
      <c r="J28" s="19">
        <f t="shared" si="12"/>
        <v>593.67740129175263</v>
      </c>
      <c r="K28" s="19">
        <f t="shared" si="13"/>
        <v>5495.9416212917531</v>
      </c>
      <c r="L28" s="19">
        <f t="shared" si="1"/>
        <v>13093.081435617571</v>
      </c>
      <c r="M28" s="19">
        <f t="shared" si="1"/>
        <v>17576.394225617572</v>
      </c>
      <c r="N28" s="19">
        <f t="shared" si="1"/>
        <v>9235.7524799887869</v>
      </c>
      <c r="O28" s="19">
        <f t="shared" si="1"/>
        <v>14678.308129988787</v>
      </c>
      <c r="P28" s="19">
        <f t="shared" si="14"/>
        <v>79546.42578000002</v>
      </c>
      <c r="Q28" s="19">
        <f t="shared" si="15"/>
        <v>117282.70805000002</v>
      </c>
      <c r="R28" s="19">
        <f>P28/'IL Historical Enroll &amp; Funding'!AU6*1000</f>
        <v>12351.929468944103</v>
      </c>
      <c r="S28" s="19">
        <f>Q28/'IL Historical Enroll &amp; Funding'!AU6*1000</f>
        <v>18211.600628881988</v>
      </c>
      <c r="T28" s="19"/>
      <c r="U28" s="19"/>
      <c r="V28" s="89">
        <v>5739.8190194021718</v>
      </c>
      <c r="W28" s="89">
        <v>8524.855589402172</v>
      </c>
      <c r="X28" s="19">
        <f t="shared" si="2"/>
        <v>5739.8190194021718</v>
      </c>
      <c r="Y28" s="19">
        <f t="shared" si="2"/>
        <v>8524.855589402172</v>
      </c>
      <c r="Z28" s="19">
        <v>48522.734651542713</v>
      </c>
      <c r="AA28" s="19">
        <v>65110.499571542707</v>
      </c>
      <c r="AB28" s="89">
        <v>5430.8101511351015</v>
      </c>
      <c r="AC28" s="89">
        <v>32900.679621135103</v>
      </c>
      <c r="AD28" s="19">
        <f t="shared" si="3"/>
        <v>5430.8101511351015</v>
      </c>
      <c r="AE28" s="19">
        <f t="shared" si="3"/>
        <v>32900.679621135103</v>
      </c>
      <c r="AF28" s="19">
        <v>131.5081110219225</v>
      </c>
      <c r="AG28" s="19">
        <v>1532.2072010219224</v>
      </c>
      <c r="AH28" s="19">
        <v>593.67740129175263</v>
      </c>
      <c r="AI28" s="19">
        <v>5495.9416212917531</v>
      </c>
      <c r="AJ28" s="19">
        <v>13093.081435617571</v>
      </c>
      <c r="AK28" s="19">
        <v>17576.394225617572</v>
      </c>
      <c r="AL28" s="19">
        <v>9235.7524799887869</v>
      </c>
      <c r="AM28" s="19">
        <v>14678.308129988787</v>
      </c>
      <c r="AN28" s="19">
        <v>3058.7730900000001</v>
      </c>
      <c r="AO28" s="19">
        <v>6336.66669</v>
      </c>
      <c r="AP28" s="19">
        <v>0</v>
      </c>
      <c r="AQ28" s="19">
        <v>0</v>
      </c>
      <c r="AR28" s="19">
        <v>3200.9574699999998</v>
      </c>
      <c r="AS28" s="19">
        <v>28536.177909999999</v>
      </c>
      <c r="AT28" s="19">
        <f t="shared" si="4"/>
        <v>3200.9574699999998</v>
      </c>
      <c r="AU28" s="19">
        <f t="shared" si="4"/>
        <v>28536.177909999999</v>
      </c>
      <c r="AV28" s="19">
        <v>0</v>
      </c>
      <c r="AW28" s="19">
        <v>0</v>
      </c>
      <c r="AX28" s="19">
        <f t="shared" si="5"/>
        <v>0</v>
      </c>
      <c r="AY28" s="19">
        <f t="shared" si="5"/>
        <v>0</v>
      </c>
      <c r="AZ28" s="19">
        <v>0</v>
      </c>
      <c r="BA28" s="19">
        <v>0</v>
      </c>
      <c r="BB28" s="19">
        <f t="shared" si="6"/>
        <v>79546.42578000002</v>
      </c>
      <c r="BC28" s="19">
        <f t="shared" si="7"/>
        <v>117282.70805000002</v>
      </c>
    </row>
    <row r="29" spans="1:72">
      <c r="A29" s="15" t="s">
        <v>10</v>
      </c>
      <c r="B29" s="19">
        <f t="shared" si="0"/>
        <v>122087.50000000001</v>
      </c>
      <c r="C29" s="19">
        <f t="shared" si="0"/>
        <v>129437.70000000001</v>
      </c>
      <c r="D29" s="19">
        <f t="shared" si="8"/>
        <v>23568.2</v>
      </c>
      <c r="E29" s="19">
        <f t="shared" si="9"/>
        <v>26272.2</v>
      </c>
      <c r="F29" s="19">
        <f t="shared" si="10"/>
        <v>5012.1999999999989</v>
      </c>
      <c r="G29" s="19">
        <f t="shared" si="11"/>
        <v>15398.499999999984</v>
      </c>
      <c r="H29" s="19">
        <f t="shared" si="1"/>
        <v>3965.8999999999996</v>
      </c>
      <c r="I29" s="19">
        <f t="shared" si="1"/>
        <v>18060.599999999999</v>
      </c>
      <c r="J29" s="19">
        <f t="shared" si="12"/>
        <v>2222.7000000000003</v>
      </c>
      <c r="K29" s="19">
        <f t="shared" si="13"/>
        <v>24277.000000000004</v>
      </c>
      <c r="L29" s="19">
        <f t="shared" si="1"/>
        <v>25522.500000000007</v>
      </c>
      <c r="M29" s="19">
        <f t="shared" si="1"/>
        <v>53749.100000000006</v>
      </c>
      <c r="N29" s="19">
        <f t="shared" si="1"/>
        <v>33015.699999999997</v>
      </c>
      <c r="O29" s="19">
        <f t="shared" si="1"/>
        <v>41344.699999999997</v>
      </c>
      <c r="P29" s="19">
        <f t="shared" si="14"/>
        <v>215394.7</v>
      </c>
      <c r="Q29" s="19">
        <f t="shared" si="15"/>
        <v>308539.8</v>
      </c>
      <c r="R29" s="19">
        <f>P29/'IL Historical Enroll &amp; Funding'!AU7*1000</f>
        <v>13268.122459036589</v>
      </c>
      <c r="S29" s="19">
        <f>Q29/'IL Historical Enroll &amp; Funding'!AU7*1000</f>
        <v>19005.777996796845</v>
      </c>
      <c r="T29" s="19"/>
      <c r="U29" s="19"/>
      <c r="V29" s="89">
        <v>22604.5</v>
      </c>
      <c r="W29" s="89">
        <v>25216.400000000001</v>
      </c>
      <c r="X29" s="19">
        <f t="shared" si="2"/>
        <v>22604.5</v>
      </c>
      <c r="Y29" s="19">
        <f t="shared" si="2"/>
        <v>25216.400000000001</v>
      </c>
      <c r="Z29" s="19">
        <v>122087.50000000001</v>
      </c>
      <c r="AA29" s="19">
        <v>129437.70000000001</v>
      </c>
      <c r="AB29" s="89">
        <v>34273.5</v>
      </c>
      <c r="AC29" s="89">
        <v>105516.79999999999</v>
      </c>
      <c r="AD29" s="19">
        <f t="shared" si="3"/>
        <v>34273.5</v>
      </c>
      <c r="AE29" s="19">
        <f t="shared" si="3"/>
        <v>105516.79999999999</v>
      </c>
      <c r="AF29" s="19">
        <v>3965.8999999999996</v>
      </c>
      <c r="AG29" s="19">
        <v>18060.599999999999</v>
      </c>
      <c r="AH29" s="19">
        <v>1971.9</v>
      </c>
      <c r="AI29" s="19">
        <v>24026.200000000004</v>
      </c>
      <c r="AJ29" s="19">
        <v>25522.500000000007</v>
      </c>
      <c r="AK29" s="19">
        <v>53749.100000000006</v>
      </c>
      <c r="AL29" s="19">
        <v>33015.699999999997</v>
      </c>
      <c r="AM29" s="19">
        <v>41344.699999999997</v>
      </c>
      <c r="AN29" s="19">
        <v>0</v>
      </c>
      <c r="AO29" s="19">
        <v>20668.5</v>
      </c>
      <c r="AP29" s="19">
        <v>374.8</v>
      </c>
      <c r="AQ29" s="19">
        <v>715.3</v>
      </c>
      <c r="AR29" s="19">
        <v>27813.200000000001</v>
      </c>
      <c r="AS29" s="19">
        <v>74363.8</v>
      </c>
      <c r="AT29" s="19">
        <f t="shared" si="4"/>
        <v>27813.200000000001</v>
      </c>
      <c r="AU29" s="19">
        <f t="shared" si="4"/>
        <v>74363.8</v>
      </c>
      <c r="AV29" s="19">
        <v>0</v>
      </c>
      <c r="AW29" s="19">
        <v>0</v>
      </c>
      <c r="AX29" s="19">
        <f t="shared" si="5"/>
        <v>0</v>
      </c>
      <c r="AY29" s="19">
        <f t="shared" si="5"/>
        <v>0</v>
      </c>
      <c r="AZ29" s="19">
        <v>233.6</v>
      </c>
      <c r="BA29" s="19">
        <v>14447.9</v>
      </c>
      <c r="BB29" s="19">
        <f t="shared" si="6"/>
        <v>215143.90000000002</v>
      </c>
      <c r="BC29" s="19">
        <f t="shared" si="7"/>
        <v>308289.00000000006</v>
      </c>
    </row>
    <row r="30" spans="1:72">
      <c r="A30" s="15" t="s">
        <v>11</v>
      </c>
      <c r="B30" s="19">
        <f>Z30+Z36+((Z30/SUM(Z30:Z31))*Z37)</f>
        <v>113369.7</v>
      </c>
      <c r="C30" s="19">
        <f>AA30+AA36+((AA30/SUM(AA30:AA31))*AA37)</f>
        <v>165612.09999999998</v>
      </c>
      <c r="D30" s="19">
        <f>X30-AX30-B52+C52+C58</f>
        <v>19664.900000000005</v>
      </c>
      <c r="E30" s="19">
        <f>Y30-AY30-B72+C72+C78</f>
        <v>27136.299999999981</v>
      </c>
      <c r="F30" s="19">
        <f>AD30-AT30-AZ30-C52-C58</f>
        <v>4121.3999999999996</v>
      </c>
      <c r="G30" s="19">
        <f>AE30-AU30-BA30-C72-C78</f>
        <v>15704.000000000011</v>
      </c>
      <c r="H30" s="19">
        <f t="shared" ref="H30:O30" si="16">AF30+AF36+((AF30/SUM(AF30:AF31))*AF37)</f>
        <v>9233.1</v>
      </c>
      <c r="I30" s="19">
        <f t="shared" si="16"/>
        <v>31598.2</v>
      </c>
      <c r="J30" s="19">
        <f t="shared" si="12"/>
        <v>4497.6000000000004</v>
      </c>
      <c r="K30" s="19">
        <f t="shared" si="13"/>
        <v>30107.8</v>
      </c>
      <c r="L30" s="19">
        <f t="shared" si="16"/>
        <v>31636.399999999998</v>
      </c>
      <c r="M30" s="19">
        <f t="shared" si="16"/>
        <v>70918.799999999988</v>
      </c>
      <c r="N30" s="19">
        <f t="shared" si="16"/>
        <v>14418.084746864261</v>
      </c>
      <c r="O30" s="19">
        <f t="shared" si="16"/>
        <v>19825.849088922085</v>
      </c>
      <c r="P30" s="19">
        <f t="shared" si="14"/>
        <v>196941.18474686425</v>
      </c>
      <c r="Q30" s="19">
        <f t="shared" si="15"/>
        <v>360903.04908892204</v>
      </c>
      <c r="R30" s="19">
        <f>P30/'IL Historical Enroll &amp; Funding'!AU8*1000</f>
        <v>17481.021191804037</v>
      </c>
      <c r="S30" s="19">
        <f>Q30/'IL Historical Enroll &amp; Funding'!AU8*1000</f>
        <v>32034.710552895616</v>
      </c>
      <c r="T30" s="19"/>
      <c r="U30" s="19"/>
      <c r="V30" s="89">
        <v>13673.7</v>
      </c>
      <c r="W30" s="89">
        <v>17783.199999999997</v>
      </c>
      <c r="X30" s="19">
        <f>V30+V36+((V30/SUM(V30:V31))*V37)</f>
        <v>20571.900000000001</v>
      </c>
      <c r="Y30" s="19">
        <f>W30+W36+((W30/SUM(W30:W31))*W37)</f>
        <v>120279.19999999998</v>
      </c>
      <c r="Z30" s="19">
        <v>86989.4</v>
      </c>
      <c r="AA30" s="19">
        <v>97338.599999999991</v>
      </c>
      <c r="AB30" s="89">
        <v>21814.5</v>
      </c>
      <c r="AC30" s="89">
        <v>95707.3</v>
      </c>
      <c r="AD30" s="19">
        <f>AB30+AB36+((AB30/SUM(AB30:AB31))*AB37)</f>
        <v>23551.5</v>
      </c>
      <c r="AE30" s="19">
        <f>AC30+AC36+((AC30/SUM(AC30:AC31))*AC37)</f>
        <v>98049.600000000006</v>
      </c>
      <c r="AF30" s="19">
        <v>6463.8</v>
      </c>
      <c r="AG30" s="19">
        <v>20214</v>
      </c>
      <c r="AH30" s="19">
        <v>4382.8</v>
      </c>
      <c r="AI30" s="19">
        <v>29993</v>
      </c>
      <c r="AJ30" s="19">
        <v>24944.3</v>
      </c>
      <c r="AK30" s="19">
        <v>49196.7</v>
      </c>
      <c r="AL30" s="19">
        <v>7677.7000000000007</v>
      </c>
      <c r="AM30" s="19">
        <v>12325.6</v>
      </c>
      <c r="AN30" s="19">
        <v>0</v>
      </c>
      <c r="AO30" s="19">
        <v>19506.2</v>
      </c>
      <c r="AP30" s="19">
        <v>0</v>
      </c>
      <c r="AQ30" s="19">
        <v>291</v>
      </c>
      <c r="AR30" s="19">
        <v>16466.7</v>
      </c>
      <c r="AS30" s="19">
        <v>60855.7</v>
      </c>
      <c r="AT30" s="19">
        <f>AR30+AR36+((AR30/SUM(AR30:AR31))*AR37)</f>
        <v>17162.2</v>
      </c>
      <c r="AU30" s="19">
        <f>AS30+AS36+((AS30/SUM(AS30:AS31))*AS37)</f>
        <v>61997.399999999994</v>
      </c>
      <c r="AV30" s="19">
        <v>0</v>
      </c>
      <c r="AW30" s="19">
        <v>0.6</v>
      </c>
      <c r="AX30" s="19">
        <f>AV30+AV36+((AV30/SUM(AV30:AV31))*AV37)</f>
        <v>2104.1</v>
      </c>
      <c r="AY30" s="19">
        <f>AW30+AW36+((AW30/SUM(AW30:AW31))*AW37)</f>
        <v>94964.3</v>
      </c>
      <c r="AZ30" s="19">
        <v>956</v>
      </c>
      <c r="BA30" s="19">
        <v>18412</v>
      </c>
      <c r="BB30" s="19">
        <f t="shared" si="6"/>
        <v>154244.30000000002</v>
      </c>
      <c r="BC30" s="19">
        <f t="shared" si="7"/>
        <v>251908.19999999998</v>
      </c>
    </row>
    <row r="31" spans="1:72">
      <c r="A31" s="15" t="s">
        <v>12</v>
      </c>
      <c r="B31" s="19">
        <f>Z31+((Z31/SUM(Z30:Z31))*Z37)</f>
        <v>84964.900000000009</v>
      </c>
      <c r="C31" s="19">
        <f>AA31+((AA31/SUM(AA30:AA31))*AA37)</f>
        <v>94584.900000000009</v>
      </c>
      <c r="D31" s="19">
        <f t="shared" si="8"/>
        <v>15047.599999999999</v>
      </c>
      <c r="E31" s="19">
        <f t="shared" si="9"/>
        <v>33195.599999999999</v>
      </c>
      <c r="F31" s="19">
        <f t="shared" si="10"/>
        <v>2074.1000000000004</v>
      </c>
      <c r="G31" s="19">
        <f>AE31-AU31-BA31-C73</f>
        <v>6325.5999999999967</v>
      </c>
      <c r="H31" s="19">
        <f t="shared" ref="H31:O31" si="17">AF31+((AF31/SUM(AF30:AF31))*AF37)</f>
        <v>3124.3</v>
      </c>
      <c r="I31" s="19">
        <f t="shared" si="17"/>
        <v>9261.7000000000007</v>
      </c>
      <c r="J31" s="19">
        <f t="shared" si="12"/>
        <v>2818.9</v>
      </c>
      <c r="K31" s="19">
        <f t="shared" si="13"/>
        <v>23517.9</v>
      </c>
      <c r="L31" s="19">
        <f t="shared" si="17"/>
        <v>20597.899999999998</v>
      </c>
      <c r="M31" s="19">
        <f t="shared" si="17"/>
        <v>27633.199999999997</v>
      </c>
      <c r="N31" s="19">
        <f t="shared" si="17"/>
        <v>16395.231253135738</v>
      </c>
      <c r="O31" s="19">
        <f t="shared" si="17"/>
        <v>31019.350911077916</v>
      </c>
      <c r="P31" s="19">
        <f t="shared" si="14"/>
        <v>145022.93125313576</v>
      </c>
      <c r="Q31" s="19">
        <f t="shared" si="15"/>
        <v>225538.25091107789</v>
      </c>
      <c r="R31" s="19">
        <f>P31/'IL Historical Enroll &amp; Funding'!AU9*1000</f>
        <v>11147.035453738337</v>
      </c>
      <c r="S31" s="19">
        <f>Q31/'IL Historical Enroll &amp; Funding'!AU9*1000</f>
        <v>17335.761023142037</v>
      </c>
      <c r="T31" s="19"/>
      <c r="U31" s="19"/>
      <c r="V31" s="89">
        <v>14626.3</v>
      </c>
      <c r="W31" s="89">
        <v>21463.1</v>
      </c>
      <c r="X31" s="19">
        <f>V31+((V31/SUM(V30:V31))*V37)</f>
        <v>14626.3</v>
      </c>
      <c r="Y31" s="19">
        <f>W31+((W31/SUM(W30:W31))*W37)</f>
        <v>21463.1</v>
      </c>
      <c r="Z31" s="19">
        <v>84964.900000000009</v>
      </c>
      <c r="AA31" s="19">
        <v>94584.900000000009</v>
      </c>
      <c r="AB31" s="89">
        <v>25851</v>
      </c>
      <c r="AC31" s="89">
        <v>84436</v>
      </c>
      <c r="AD31" s="19">
        <f>AB31+((AB31/SUM(AB30:AB31))*AB37)</f>
        <v>25851</v>
      </c>
      <c r="AE31" s="19">
        <f>AC31+((AC31/SUM(AC30:AC31))*AC37)</f>
        <v>84436</v>
      </c>
      <c r="AF31" s="19">
        <v>3124.3</v>
      </c>
      <c r="AG31" s="19">
        <v>9261.7000000000007</v>
      </c>
      <c r="AH31" s="19">
        <v>2818.9</v>
      </c>
      <c r="AI31" s="19">
        <v>23517.9</v>
      </c>
      <c r="AJ31" s="19">
        <v>20597.899999999998</v>
      </c>
      <c r="AK31" s="19">
        <v>27633.199999999997</v>
      </c>
      <c r="AL31" s="19">
        <v>15076.1</v>
      </c>
      <c r="AM31" s="19">
        <v>28576.5</v>
      </c>
      <c r="AN31" s="19">
        <v>0</v>
      </c>
      <c r="AO31" s="19">
        <v>43881.5</v>
      </c>
      <c r="AP31" s="19">
        <v>0</v>
      </c>
      <c r="AQ31" s="19">
        <v>506.3</v>
      </c>
      <c r="AR31" s="19">
        <v>21606</v>
      </c>
      <c r="AS31" s="19">
        <v>55264.800000000003</v>
      </c>
      <c r="AT31" s="19">
        <f>AR31+((AR31/SUM(AR30:AR31))*AR37)</f>
        <v>21606</v>
      </c>
      <c r="AU31" s="19">
        <f>AS31+((AS31/SUM(AS30:AS31))*AS37)</f>
        <v>55264.800000000003</v>
      </c>
      <c r="AV31" s="19">
        <v>1116.5</v>
      </c>
      <c r="AW31" s="19">
        <v>3844.4</v>
      </c>
      <c r="AX31" s="19">
        <f>AV31+((AV31/SUM(AV30:AV31))*AV37)</f>
        <v>1116.5</v>
      </c>
      <c r="AY31" s="19">
        <f>AW31+((AW31/SUM(AW30:AW31))*AW37)</f>
        <v>3844.4</v>
      </c>
      <c r="AZ31" s="19">
        <v>633.1</v>
      </c>
      <c r="BA31" s="19">
        <v>7268.7000000000007</v>
      </c>
      <c r="BB31" s="19">
        <f t="shared" si="6"/>
        <v>143703.79999999999</v>
      </c>
      <c r="BC31" s="19">
        <f t="shared" si="7"/>
        <v>223095.40000000002</v>
      </c>
    </row>
    <row r="32" spans="1:72">
      <c r="A32" s="15" t="s">
        <v>13</v>
      </c>
      <c r="B32" s="19">
        <f>Z32+((Z32/SUM(Z32:Z34))*Z38)</f>
        <v>370625.87999999995</v>
      </c>
      <c r="C32" s="19">
        <f>AA32+((AA32/SUM(AA32:AA34))*AA38)</f>
        <v>651751.18893130275</v>
      </c>
      <c r="D32" s="19">
        <f t="shared" si="8"/>
        <v>48272.47370329986</v>
      </c>
      <c r="E32" s="19">
        <f t="shared" si="9"/>
        <v>65677.33206223158</v>
      </c>
      <c r="F32" s="19">
        <f t="shared" si="10"/>
        <v>17417.36882661705</v>
      </c>
      <c r="G32" s="19">
        <f t="shared" si="11"/>
        <v>27154.258519237115</v>
      </c>
      <c r="H32" s="19">
        <f t="shared" ref="H32:O32" si="18">AF32+((AF32/SUM(AF32:AF34))*AF38)</f>
        <v>46503.661673049981</v>
      </c>
      <c r="I32" s="19">
        <f t="shared" si="18"/>
        <v>302149.65265544725</v>
      </c>
      <c r="J32" s="19">
        <f t="shared" si="12"/>
        <v>14064.7</v>
      </c>
      <c r="K32" s="19">
        <f t="shared" si="13"/>
        <v>272737</v>
      </c>
      <c r="L32" s="19">
        <f t="shared" si="18"/>
        <v>58889.084706009664</v>
      </c>
      <c r="M32" s="19">
        <f t="shared" si="18"/>
        <v>217226.53352293756</v>
      </c>
      <c r="N32" s="19">
        <f t="shared" si="18"/>
        <v>78918.092842851052</v>
      </c>
      <c r="O32" s="19">
        <f t="shared" si="18"/>
        <v>130793.00188977827</v>
      </c>
      <c r="P32" s="19">
        <f t="shared" si="14"/>
        <v>634691.26175182755</v>
      </c>
      <c r="Q32" s="19">
        <f>O32+M32+K32+I32+G32+E32+C32</f>
        <v>1667488.9675809345</v>
      </c>
      <c r="R32" s="19">
        <f>P32/'IL Historical Enroll &amp; Funding'!AU10*1000</f>
        <v>18558.766681827758</v>
      </c>
      <c r="S32" s="19">
        <f>Q32/'IL Historical Enroll &amp; Funding'!AU10*1000</f>
        <v>48758.413040759515</v>
      </c>
      <c r="T32" s="19"/>
      <c r="U32" s="19"/>
      <c r="V32" s="89">
        <v>99407.9</v>
      </c>
      <c r="W32" s="89">
        <v>1063747.2</v>
      </c>
      <c r="X32" s="19">
        <f>V32+((V32/SUM(V32:V34))*V38)</f>
        <v>100986.37370329986</v>
      </c>
      <c r="Y32" s="19">
        <f>W32+((W32/SUM(W32:W34))*W38)</f>
        <v>1072942.8320622316</v>
      </c>
      <c r="Z32" s="19">
        <v>370625.87999999995</v>
      </c>
      <c r="AA32" s="19">
        <v>651737.42999999993</v>
      </c>
      <c r="AB32" s="89">
        <v>49315.399999999994</v>
      </c>
      <c r="AC32" s="89">
        <v>209068.44999999998</v>
      </c>
      <c r="AD32" s="19">
        <f>AB32+((AB32/SUM(AB32:AB34))*AB38)</f>
        <v>49322.935613481313</v>
      </c>
      <c r="AE32" s="19">
        <f>AC32+((AC32/SUM(AC32:AC34))*AC38)</f>
        <v>209339.7830304612</v>
      </c>
      <c r="AF32" s="19">
        <v>45350.5</v>
      </c>
      <c r="AG32" s="19">
        <v>298512.09999999998</v>
      </c>
      <c r="AH32" s="19">
        <v>13782.800000000001</v>
      </c>
      <c r="AI32" s="19">
        <v>272455.09999999998</v>
      </c>
      <c r="AJ32" s="19">
        <v>55884.799999999996</v>
      </c>
      <c r="AK32" s="19">
        <v>212086.89999999997</v>
      </c>
      <c r="AL32" s="19">
        <v>48837.299999999996</v>
      </c>
      <c r="AM32" s="19">
        <v>79783.7</v>
      </c>
      <c r="AN32" s="19">
        <v>0</v>
      </c>
      <c r="AO32" s="19">
        <v>78588.100000000006</v>
      </c>
      <c r="AP32" s="19">
        <v>711.3</v>
      </c>
      <c r="AQ32" s="19">
        <v>711.3</v>
      </c>
      <c r="AR32" s="19">
        <v>27126.3</v>
      </c>
      <c r="AS32" s="19">
        <v>163706.19999999998</v>
      </c>
      <c r="AT32" s="19">
        <f>AR32+((AR32/SUM(AR32:AR34))*AR38)</f>
        <v>27126.866786864262</v>
      </c>
      <c r="AU32" s="19">
        <f>AS32+((AS32/SUM(AS32:AS34))*AS38)</f>
        <v>163753.82451122408</v>
      </c>
      <c r="AV32" s="19">
        <v>54088</v>
      </c>
      <c r="AW32" s="19">
        <v>1008867.9</v>
      </c>
      <c r="AX32" s="19">
        <f>AV32+((AV32/SUM(AV32:AV34))*AV38)</f>
        <v>54088</v>
      </c>
      <c r="AY32" s="19">
        <f>AW32+((AW32/SUM(AW32:AW34))*AW38)</f>
        <v>1008867.9</v>
      </c>
      <c r="AZ32" s="19">
        <v>3122.7</v>
      </c>
      <c r="BA32" s="19">
        <v>16547.400000000001</v>
      </c>
      <c r="BB32" s="19">
        <f t="shared" si="6"/>
        <v>600171.12252991693</v>
      </c>
      <c r="BC32" s="19">
        <f t="shared" si="7"/>
        <v>1607406.8205814685</v>
      </c>
    </row>
    <row r="33" spans="1:55">
      <c r="A33" s="15" t="s">
        <v>14</v>
      </c>
      <c r="B33" s="19">
        <f>Z33+((Z33/SUM(Z32:Z34))*Z38)</f>
        <v>23805.7</v>
      </c>
      <c r="C33" s="19">
        <f>AA33+((AA33/SUM(AA32:AA34))*AA38)</f>
        <v>25102.029921711106</v>
      </c>
      <c r="D33" s="19">
        <f t="shared" si="8"/>
        <v>9034.1122882976451</v>
      </c>
      <c r="E33" s="19">
        <f t="shared" si="9"/>
        <v>9327.6323336154255</v>
      </c>
      <c r="F33" s="19">
        <f t="shared" si="10"/>
        <v>1641.3201412293424</v>
      </c>
      <c r="G33" s="19">
        <f t="shared" si="11"/>
        <v>3120.3463059849096</v>
      </c>
      <c r="H33" s="19">
        <f t="shared" ref="H33:O33" si="19">AF33+((AF33/SUM(AF32:AF34))*AF38)</f>
        <v>396.53291516010688</v>
      </c>
      <c r="I33" s="19">
        <f t="shared" si="19"/>
        <v>3295.4739158499947</v>
      </c>
      <c r="J33" s="19">
        <f t="shared" si="12"/>
        <v>1486.1</v>
      </c>
      <c r="K33" s="19">
        <f t="shared" si="13"/>
        <v>9429.3000000000011</v>
      </c>
      <c r="L33" s="19">
        <f t="shared" si="19"/>
        <v>7977.6897042449373</v>
      </c>
      <c r="M33" s="19">
        <f t="shared" si="19"/>
        <v>15208.435342629327</v>
      </c>
      <c r="N33" s="19">
        <f t="shared" si="19"/>
        <v>9352.084790082914</v>
      </c>
      <c r="O33" s="19">
        <f t="shared" si="19"/>
        <v>13890.005423562739</v>
      </c>
      <c r="P33" s="19">
        <f t="shared" si="14"/>
        <v>53693.539839014949</v>
      </c>
      <c r="Q33" s="19">
        <f t="shared" si="15"/>
        <v>79373.223243353495</v>
      </c>
      <c r="R33" s="19">
        <f>P33/'IL Historical Enroll &amp; Funding'!AU11*1000</f>
        <v>13613.980689405413</v>
      </c>
      <c r="S33" s="19">
        <f>Q33/'IL Historical Enroll &amp; Funding'!AU11*1000</f>
        <v>20125.056603284356</v>
      </c>
      <c r="T33" s="19"/>
      <c r="U33" s="19"/>
      <c r="V33" s="89">
        <v>8225.6</v>
      </c>
      <c r="W33" s="89">
        <v>8575.6</v>
      </c>
      <c r="X33" s="19">
        <f>V33+((V33/SUM(V32:V34))*V38)</f>
        <v>8356.2122882976455</v>
      </c>
      <c r="Y33" s="19">
        <f>W33+((W33/SUM(W32:W34))*W38)</f>
        <v>8649.7323336154259</v>
      </c>
      <c r="Z33" s="19">
        <v>23805.7</v>
      </c>
      <c r="AA33" s="19">
        <v>25101.5</v>
      </c>
      <c r="AB33" s="89">
        <v>10064.700000000001</v>
      </c>
      <c r="AC33" s="89">
        <v>21538.800000000003</v>
      </c>
      <c r="AD33" s="19">
        <f>AB33+((AB33/SUM(AB32:AB34))*AB38)</f>
        <v>10066.237931133184</v>
      </c>
      <c r="AE33" s="19">
        <f>AC33+((AC33/SUM(AC32:AC34))*AC38)</f>
        <v>21566.753466324062</v>
      </c>
      <c r="AF33" s="19">
        <v>386.7</v>
      </c>
      <c r="AG33" s="19">
        <v>3255.7999999999997</v>
      </c>
      <c r="AH33" s="19">
        <v>1486.1</v>
      </c>
      <c r="AI33" s="19">
        <v>9429.3000000000011</v>
      </c>
      <c r="AJ33" s="19">
        <v>7570.7000000000016</v>
      </c>
      <c r="AK33" s="19">
        <v>14848.600000000002</v>
      </c>
      <c r="AL33" s="19">
        <v>5787.4000000000005</v>
      </c>
      <c r="AM33" s="19">
        <v>8472.9000000000015</v>
      </c>
      <c r="AN33" s="19">
        <v>0</v>
      </c>
      <c r="AO33" s="19">
        <v>7242.1</v>
      </c>
      <c r="AP33" s="19">
        <v>0</v>
      </c>
      <c r="AQ33" s="19">
        <v>0</v>
      </c>
      <c r="AR33" s="19">
        <v>5637.4</v>
      </c>
      <c r="AS33" s="19">
        <v>14118.1</v>
      </c>
      <c r="AT33" s="19">
        <f>AR33+((AR33/SUM(AR32:AR34))*AR38)</f>
        <v>5637.5177899038417</v>
      </c>
      <c r="AU33" s="19">
        <f>AS33+((AS33/SUM(AS32:AS34))*AS38)</f>
        <v>14122.207160339152</v>
      </c>
      <c r="AV33" s="19">
        <v>0</v>
      </c>
      <c r="AW33" s="19">
        <v>0</v>
      </c>
      <c r="AX33" s="19">
        <f>AV33+((AV33/SUM(AV32:AV34))*AV38)</f>
        <v>0</v>
      </c>
      <c r="AY33" s="19">
        <f>AW33+((AW33/SUM(AW32:AW34))*AW38)</f>
        <v>0</v>
      </c>
      <c r="AZ33" s="19">
        <v>2109.5</v>
      </c>
      <c r="BA33" s="19">
        <v>3646.3</v>
      </c>
      <c r="BB33" s="19">
        <f t="shared" si="6"/>
        <v>49712.032429526989</v>
      </c>
      <c r="BC33" s="19">
        <f t="shared" si="7"/>
        <v>73556.078639600339</v>
      </c>
    </row>
    <row r="34" spans="1:55">
      <c r="A34" s="15" t="s">
        <v>15</v>
      </c>
      <c r="B34" s="19">
        <f>Z34+((Z34/SUM(Z32:Z34))*Z38)</f>
        <v>488223.60000000003</v>
      </c>
      <c r="C34" s="19">
        <f>AA34+((AA34/SUM(AA32:AA34))*AA38)</f>
        <v>550012.11114698602</v>
      </c>
      <c r="D34" s="19">
        <f t="shared" si="8"/>
        <v>137064.11400840248</v>
      </c>
      <c r="E34" s="19">
        <f t="shared" si="9"/>
        <v>176874.43560415285</v>
      </c>
      <c r="F34" s="19">
        <f t="shared" si="10"/>
        <v>16614.81103215359</v>
      </c>
      <c r="G34" s="19">
        <f t="shared" si="11"/>
        <v>64672.345174777933</v>
      </c>
      <c r="H34" s="19">
        <f t="shared" ref="H34:O34" si="20">AF34+((AF34/SUM(AF32:AF34))*AF38)</f>
        <v>100515.50541178991</v>
      </c>
      <c r="I34" s="19">
        <f t="shared" si="20"/>
        <v>541624.8734287027</v>
      </c>
      <c r="J34" s="19">
        <f t="shared" si="12"/>
        <v>26860</v>
      </c>
      <c r="K34" s="19">
        <f t="shared" si="13"/>
        <v>187483.09999999998</v>
      </c>
      <c r="L34" s="19">
        <f t="shared" si="20"/>
        <v>145409.82558974536</v>
      </c>
      <c r="M34" s="19">
        <f t="shared" si="20"/>
        <v>298523.13113443303</v>
      </c>
      <c r="N34" s="19">
        <f t="shared" si="20"/>
        <v>71155.122367066011</v>
      </c>
      <c r="O34" s="19">
        <f t="shared" si="20"/>
        <v>77834.29268665897</v>
      </c>
      <c r="P34" s="19">
        <f t="shared" si="14"/>
        <v>985842.97840915737</v>
      </c>
      <c r="Q34" s="19">
        <f t="shared" si="15"/>
        <v>1897024.2891757116</v>
      </c>
      <c r="R34" s="19">
        <f>P34/'IL Historical Enroll &amp; Funding'!AU12*1000</f>
        <v>17415.566597932364</v>
      </c>
      <c r="S34" s="19">
        <f>Q34/'IL Historical Enroll &amp; Funding'!AU12*1000</f>
        <v>33512.185580859456</v>
      </c>
      <c r="T34" s="19"/>
      <c r="U34" s="19"/>
      <c r="V34" s="89">
        <v>141554.79999999999</v>
      </c>
      <c r="W34" s="89">
        <v>205277.59999999998</v>
      </c>
      <c r="X34" s="19">
        <f>V34+((V34/SUM(V32:V34))*V38)</f>
        <v>143802.51400840248</v>
      </c>
      <c r="Y34" s="19">
        <f>W34+((W34/SUM(W32:W34))*W38)</f>
        <v>207052.13560415289</v>
      </c>
      <c r="Z34" s="19">
        <v>488223.60000000003</v>
      </c>
      <c r="AA34" s="19">
        <v>550000.5</v>
      </c>
      <c r="AB34" s="89">
        <v>167707.5</v>
      </c>
      <c r="AC34" s="89">
        <v>469028</v>
      </c>
      <c r="AD34" s="19">
        <f>AB34+((AB34/SUM(AB32:AB34))*AB38)</f>
        <v>167733.1264553855</v>
      </c>
      <c r="AE34" s="19">
        <f>AC34+((AC34/SUM(AC32:AC34))*AC38)</f>
        <v>469636.71350321471</v>
      </c>
      <c r="AF34" s="19">
        <v>98023</v>
      </c>
      <c r="AG34" s="19">
        <v>535104.29999999993</v>
      </c>
      <c r="AH34" s="19">
        <v>24566.799999999999</v>
      </c>
      <c r="AI34" s="19">
        <v>185189.89999999997</v>
      </c>
      <c r="AJ34" s="19">
        <v>137991.59999999998</v>
      </c>
      <c r="AK34" s="19">
        <v>291459.99999999994</v>
      </c>
      <c r="AL34" s="19">
        <v>44033.299999999996</v>
      </c>
      <c r="AM34" s="19">
        <v>47478.899999999994</v>
      </c>
      <c r="AN34" s="19">
        <v>486.8</v>
      </c>
      <c r="AO34" s="19">
        <v>148867.80000000002</v>
      </c>
      <c r="AP34" s="19">
        <v>237.29999999999998</v>
      </c>
      <c r="AQ34" s="19">
        <v>237.29999999999998</v>
      </c>
      <c r="AR34" s="19">
        <v>149103.5</v>
      </c>
      <c r="AS34" s="19">
        <v>290698.2</v>
      </c>
      <c r="AT34" s="19">
        <f>AR34+((AR34/SUM(AR32:AR34))*AR38)</f>
        <v>149106.61542323191</v>
      </c>
      <c r="AU34" s="19">
        <f>AS34+((AS34/SUM(AS32:AS34))*AS38)</f>
        <v>290782.76832843677</v>
      </c>
      <c r="AV34" s="19">
        <v>6456.9</v>
      </c>
      <c r="AW34" s="19">
        <v>29957.300000000003</v>
      </c>
      <c r="AX34" s="19">
        <f>AV34+((AV34/SUM(AV32:AV34))*AV38)</f>
        <v>6456.9</v>
      </c>
      <c r="AY34" s="19">
        <f>AW34+((AW34/SUM(AW32:AW34))*AW38)</f>
        <v>29957.300000000003</v>
      </c>
      <c r="AZ34" s="19">
        <v>0</v>
      </c>
      <c r="BA34" s="19">
        <v>112108.8</v>
      </c>
      <c r="BB34" s="19">
        <f t="shared" si="6"/>
        <v>946517.22504055616</v>
      </c>
      <c r="BC34" s="19">
        <f t="shared" si="7"/>
        <v>1850780.3807789306</v>
      </c>
    </row>
    <row r="35" spans="1:55">
      <c r="A35" s="15" t="s">
        <v>16</v>
      </c>
      <c r="B35" s="19">
        <f>Z35</f>
        <v>54444.299999999996</v>
      </c>
      <c r="C35" s="19">
        <f>AA35</f>
        <v>58378.399999999994</v>
      </c>
      <c r="D35" s="19">
        <f t="shared" si="8"/>
        <v>7181.1</v>
      </c>
      <c r="E35" s="19">
        <f t="shared" si="9"/>
        <v>7320.2</v>
      </c>
      <c r="F35" s="19">
        <f>AD35-AT35-AZ35-C57</f>
        <v>1829.2000000000016</v>
      </c>
      <c r="G35" s="19">
        <f t="shared" si="11"/>
        <v>8148.6</v>
      </c>
      <c r="H35" s="19">
        <f t="shared" ref="H35:O35" si="21">AF35</f>
        <v>1199.3</v>
      </c>
      <c r="I35" s="19">
        <f t="shared" si="21"/>
        <v>5565.1</v>
      </c>
      <c r="J35" s="19">
        <f t="shared" si="12"/>
        <v>1034.3</v>
      </c>
      <c r="K35" s="19">
        <f t="shared" si="13"/>
        <v>11248.399999999998</v>
      </c>
      <c r="L35" s="19">
        <f t="shared" si="21"/>
        <v>12089</v>
      </c>
      <c r="M35" s="19">
        <f t="shared" si="21"/>
        <v>20785.800000000003</v>
      </c>
      <c r="N35" s="19">
        <f t="shared" si="21"/>
        <v>10810.7</v>
      </c>
      <c r="O35" s="19">
        <f t="shared" si="21"/>
        <v>15389.5</v>
      </c>
      <c r="P35" s="19">
        <f t="shared" si="14"/>
        <v>88587.9</v>
      </c>
      <c r="Q35" s="19">
        <f>O35+M35+K35+I35+G35+E35+C35</f>
        <v>126835.99999999999</v>
      </c>
      <c r="R35" s="19">
        <f>P35/'IL Historical Enroll &amp; Funding'!AU13*1000</f>
        <v>11883.01810865191</v>
      </c>
      <c r="S35" s="19">
        <f>Q35/'IL Historical Enroll &amp; Funding'!AU13*1000</f>
        <v>17013.547954393023</v>
      </c>
      <c r="T35" s="19"/>
      <c r="U35" s="19"/>
      <c r="V35" s="89">
        <v>6368.5</v>
      </c>
      <c r="W35" s="89">
        <v>6470.7</v>
      </c>
      <c r="X35" s="19">
        <f>V35</f>
        <v>6368.5</v>
      </c>
      <c r="Y35" s="19">
        <f>W35</f>
        <v>6470.7</v>
      </c>
      <c r="Z35" s="19">
        <v>54444.299999999996</v>
      </c>
      <c r="AA35" s="19">
        <v>58378.399999999994</v>
      </c>
      <c r="AB35" s="89">
        <v>21151.800000000003</v>
      </c>
      <c r="AC35" s="89">
        <v>61662.600000000006</v>
      </c>
      <c r="AD35" s="19">
        <f>AB35</f>
        <v>21151.800000000003</v>
      </c>
      <c r="AE35" s="19">
        <f>AC35</f>
        <v>61662.600000000006</v>
      </c>
      <c r="AF35" s="19">
        <v>1199.3</v>
      </c>
      <c r="AG35" s="19">
        <v>5565.1</v>
      </c>
      <c r="AH35" s="19">
        <v>1034.3</v>
      </c>
      <c r="AI35" s="19">
        <v>11248.399999999998</v>
      </c>
      <c r="AJ35" s="19">
        <v>12089</v>
      </c>
      <c r="AK35" s="19">
        <v>20785.800000000003</v>
      </c>
      <c r="AL35" s="19">
        <v>10810.7</v>
      </c>
      <c r="AM35" s="19">
        <v>15389.5</v>
      </c>
      <c r="AN35" s="19">
        <v>0</v>
      </c>
      <c r="AO35" s="19">
        <v>22187.999999999996</v>
      </c>
      <c r="AP35" s="19">
        <v>0</v>
      </c>
      <c r="AQ35" s="19">
        <v>31.4</v>
      </c>
      <c r="AR35" s="19">
        <v>16854.900000000001</v>
      </c>
      <c r="AS35" s="19">
        <v>46509.600000000006</v>
      </c>
      <c r="AT35" s="19">
        <f>AR35</f>
        <v>16854.900000000001</v>
      </c>
      <c r="AU35" s="19">
        <f>AS35</f>
        <v>46509.600000000006</v>
      </c>
      <c r="AV35" s="19">
        <v>0</v>
      </c>
      <c r="AW35" s="19">
        <v>0</v>
      </c>
      <c r="AX35" s="19">
        <f>AV35</f>
        <v>0</v>
      </c>
      <c r="AY35" s="19">
        <f>AW35</f>
        <v>0</v>
      </c>
      <c r="AZ35" s="19">
        <v>1655.1</v>
      </c>
      <c r="BA35" s="19">
        <v>6154.9</v>
      </c>
      <c r="BB35" s="19">
        <f t="shared" si="6"/>
        <v>88587.9</v>
      </c>
      <c r="BC35" s="19">
        <f t="shared" si="7"/>
        <v>126836</v>
      </c>
    </row>
    <row r="36" spans="1:55">
      <c r="A36" s="15" t="s">
        <v>93</v>
      </c>
      <c r="B36" s="19"/>
      <c r="C36" s="19"/>
      <c r="D36" s="19">
        <f t="shared" ref="D36:D38" si="22">X36-AX36-B58</f>
        <v>0</v>
      </c>
      <c r="E36" s="19">
        <f t="shared" ref="E36:E38" si="23">Y36-AY36-B78</f>
        <v>0</v>
      </c>
      <c r="F36" s="19">
        <v>0</v>
      </c>
      <c r="G36" s="19">
        <v>0</v>
      </c>
      <c r="H36" s="19"/>
      <c r="I36" s="19"/>
      <c r="J36" s="19"/>
      <c r="K36" s="19"/>
      <c r="L36" s="19"/>
      <c r="M36" s="19"/>
      <c r="N36" s="19"/>
      <c r="O36" s="19"/>
      <c r="P36" s="19">
        <f t="shared" ref="P36:Q38" si="24">N36+L36+J36+H36+F36+D36+B36</f>
        <v>0</v>
      </c>
      <c r="Q36" s="19">
        <f t="shared" si="24"/>
        <v>0</v>
      </c>
      <c r="R36" s="19"/>
      <c r="S36" s="19"/>
      <c r="T36" s="19"/>
      <c r="U36" s="19"/>
      <c r="V36" s="89">
        <v>6898.2</v>
      </c>
      <c r="W36" s="89">
        <v>102495.99999999999</v>
      </c>
      <c r="X36" s="19"/>
      <c r="Y36" s="19"/>
      <c r="Z36" s="19">
        <v>26380.300000000003</v>
      </c>
      <c r="AA36" s="19">
        <v>68273.5</v>
      </c>
      <c r="AB36" s="89">
        <v>1737</v>
      </c>
      <c r="AC36" s="89">
        <v>2342.3000000000002</v>
      </c>
      <c r="AD36" s="19"/>
      <c r="AE36" s="19"/>
      <c r="AF36" s="19">
        <v>2769.3</v>
      </c>
      <c r="AG36" s="19">
        <v>11384.2</v>
      </c>
      <c r="AH36" s="19">
        <v>2336</v>
      </c>
      <c r="AI36" s="19">
        <v>27640.1</v>
      </c>
      <c r="AJ36" s="19">
        <v>6692.0999999999995</v>
      </c>
      <c r="AK36" s="19">
        <v>21722.1</v>
      </c>
      <c r="AL36" s="19">
        <v>6068.6</v>
      </c>
      <c r="AM36" s="19">
        <v>6446.6</v>
      </c>
      <c r="AN36" s="19">
        <v>0</v>
      </c>
      <c r="AO36" s="19">
        <v>0</v>
      </c>
      <c r="AP36" s="19">
        <v>0</v>
      </c>
      <c r="AQ36" s="19">
        <v>0</v>
      </c>
      <c r="AR36" s="19">
        <v>695.5</v>
      </c>
      <c r="AS36" s="19">
        <v>1141.7</v>
      </c>
      <c r="AT36" s="19"/>
      <c r="AU36" s="19"/>
      <c r="AV36" s="19">
        <v>2104.1</v>
      </c>
      <c r="AW36" s="19">
        <v>94963.7</v>
      </c>
      <c r="AX36" s="19"/>
      <c r="AY36" s="19"/>
      <c r="AZ36" s="19">
        <v>0</v>
      </c>
      <c r="BA36" s="19">
        <v>0</v>
      </c>
      <c r="BB36" s="19">
        <f t="shared" si="6"/>
        <v>44246.3</v>
      </c>
      <c r="BC36" s="19">
        <f t="shared" si="7"/>
        <v>135466.5</v>
      </c>
    </row>
    <row r="37" spans="1:55">
      <c r="A37" s="15" t="s">
        <v>94</v>
      </c>
      <c r="B37" s="19"/>
      <c r="C37" s="19"/>
      <c r="D37" s="19">
        <f t="shared" si="22"/>
        <v>0</v>
      </c>
      <c r="E37" s="19">
        <f t="shared" si="23"/>
        <v>0</v>
      </c>
      <c r="F37" s="19">
        <f t="shared" si="10"/>
        <v>0</v>
      </c>
      <c r="G37" s="19">
        <f t="shared" si="11"/>
        <v>0</v>
      </c>
      <c r="H37" s="19"/>
      <c r="I37" s="19"/>
      <c r="J37" s="19"/>
      <c r="K37" s="19"/>
      <c r="L37" s="19"/>
      <c r="M37" s="19"/>
      <c r="N37" s="19"/>
      <c r="O37" s="19"/>
      <c r="P37" s="19">
        <f t="shared" si="24"/>
        <v>0</v>
      </c>
      <c r="Q37" s="19">
        <f t="shared" si="24"/>
        <v>0</v>
      </c>
      <c r="R37" s="19"/>
      <c r="S37" s="19"/>
      <c r="T37" s="19"/>
      <c r="U37" s="19"/>
      <c r="V37" s="89">
        <v>0</v>
      </c>
      <c r="W37" s="89">
        <v>0</v>
      </c>
      <c r="X37" s="19"/>
      <c r="Y37" s="19"/>
      <c r="Z37" s="19">
        <v>0</v>
      </c>
      <c r="AA37" s="19">
        <v>0</v>
      </c>
      <c r="AB37" s="89">
        <v>0</v>
      </c>
      <c r="AC37" s="89">
        <v>0</v>
      </c>
      <c r="AD37" s="19"/>
      <c r="AE37" s="19"/>
      <c r="AF37" s="19">
        <v>0</v>
      </c>
      <c r="AG37" s="19">
        <v>0</v>
      </c>
      <c r="AH37" s="19">
        <v>0</v>
      </c>
      <c r="AI37" s="19">
        <v>0</v>
      </c>
      <c r="AJ37" s="19">
        <v>0</v>
      </c>
      <c r="AK37" s="19">
        <v>0</v>
      </c>
      <c r="AL37" s="19">
        <v>1990.9160000000002</v>
      </c>
      <c r="AM37" s="19">
        <v>3496.5</v>
      </c>
      <c r="AN37" s="19">
        <v>0</v>
      </c>
      <c r="AO37" s="19">
        <v>0</v>
      </c>
      <c r="AP37" s="19">
        <v>0</v>
      </c>
      <c r="AQ37" s="19">
        <v>0</v>
      </c>
      <c r="AR37" s="19">
        <v>0</v>
      </c>
      <c r="AS37" s="19">
        <v>0</v>
      </c>
      <c r="AT37" s="19"/>
      <c r="AU37" s="19"/>
      <c r="AV37" s="19">
        <v>0</v>
      </c>
      <c r="AW37" s="19">
        <v>0</v>
      </c>
      <c r="AX37" s="19"/>
      <c r="AY37" s="19"/>
      <c r="AZ37" s="19">
        <v>0</v>
      </c>
      <c r="BA37" s="19">
        <v>0</v>
      </c>
      <c r="BB37" s="19">
        <f t="shared" si="6"/>
        <v>1990.9160000000002</v>
      </c>
      <c r="BC37" s="19">
        <f t="shared" si="7"/>
        <v>3496.5</v>
      </c>
    </row>
    <row r="38" spans="1:55">
      <c r="A38" s="15" t="s">
        <v>95</v>
      </c>
      <c r="B38" s="19"/>
      <c r="C38" s="19"/>
      <c r="D38" s="19">
        <f t="shared" si="22"/>
        <v>0</v>
      </c>
      <c r="E38" s="19">
        <f t="shared" si="23"/>
        <v>0</v>
      </c>
      <c r="F38" s="19">
        <f t="shared" si="10"/>
        <v>0</v>
      </c>
      <c r="G38" s="19">
        <f t="shared" si="11"/>
        <v>0</v>
      </c>
      <c r="H38" s="19"/>
      <c r="I38" s="19"/>
      <c r="J38" s="19"/>
      <c r="K38" s="19"/>
      <c r="L38" s="19"/>
      <c r="M38" s="19"/>
      <c r="N38" s="19"/>
      <c r="O38" s="19"/>
      <c r="P38" s="19">
        <f t="shared" si="24"/>
        <v>0</v>
      </c>
      <c r="Q38" s="19">
        <f t="shared" si="24"/>
        <v>0</v>
      </c>
      <c r="R38" s="19"/>
      <c r="S38" s="19"/>
      <c r="T38" s="19"/>
      <c r="U38" s="19"/>
      <c r="V38" s="89">
        <v>3956.8</v>
      </c>
      <c r="W38" s="89">
        <v>11044.3</v>
      </c>
      <c r="X38" s="19"/>
      <c r="Y38" s="19"/>
      <c r="Z38" s="19">
        <v>0</v>
      </c>
      <c r="AA38" s="19">
        <v>25.9</v>
      </c>
      <c r="AB38" s="89">
        <v>34.699999999999996</v>
      </c>
      <c r="AC38" s="89">
        <v>908.00000000000011</v>
      </c>
      <c r="AD38" s="19"/>
      <c r="AE38" s="19"/>
      <c r="AF38" s="19">
        <v>3655.5</v>
      </c>
      <c r="AG38" s="19">
        <v>10197.799999999999</v>
      </c>
      <c r="AH38" s="19">
        <v>8026.9000000000005</v>
      </c>
      <c r="AI38" s="19">
        <v>154550.69999999998</v>
      </c>
      <c r="AJ38" s="19">
        <v>10829.5</v>
      </c>
      <c r="AK38" s="19">
        <v>12562.6</v>
      </c>
      <c r="AL38" s="19">
        <v>60767.3</v>
      </c>
      <c r="AM38" s="19">
        <v>86781.8</v>
      </c>
      <c r="AN38" s="19">
        <v>0</v>
      </c>
      <c r="AO38" s="19">
        <v>350.7</v>
      </c>
      <c r="AP38" s="19">
        <v>0</v>
      </c>
      <c r="AQ38" s="19">
        <v>0</v>
      </c>
      <c r="AR38" s="19">
        <v>3.8</v>
      </c>
      <c r="AS38" s="19">
        <v>136.30000000000001</v>
      </c>
      <c r="AT38" s="19"/>
      <c r="AU38" s="19"/>
      <c r="AV38" s="19">
        <v>0</v>
      </c>
      <c r="AW38" s="19">
        <v>0</v>
      </c>
      <c r="AX38" s="19"/>
      <c r="AY38" s="19"/>
      <c r="AZ38" s="19">
        <v>0</v>
      </c>
      <c r="BA38" s="19">
        <v>0</v>
      </c>
      <c r="BB38" s="19">
        <f t="shared" si="6"/>
        <v>83279.200000000012</v>
      </c>
      <c r="BC38" s="19">
        <f t="shared" si="7"/>
        <v>264118.8</v>
      </c>
    </row>
    <row r="39" spans="1:55">
      <c r="A39" s="15" t="s">
        <v>110</v>
      </c>
      <c r="B39" s="19"/>
      <c r="C39" s="19"/>
      <c r="D39" s="19"/>
      <c r="E39" s="19">
        <f t="shared" ref="E39" si="25">Y39-AY39</f>
        <v>0</v>
      </c>
      <c r="F39" s="19">
        <v>0</v>
      </c>
      <c r="G39" s="19">
        <v>0</v>
      </c>
      <c r="H39" s="19"/>
      <c r="I39" s="19"/>
      <c r="J39" s="19"/>
      <c r="K39" s="19"/>
      <c r="L39" s="19"/>
      <c r="M39" s="19"/>
      <c r="N39" s="19"/>
      <c r="O39" s="19"/>
      <c r="P39" s="19">
        <f t="shared" si="14"/>
        <v>0</v>
      </c>
      <c r="Q39" s="19">
        <f t="shared" si="15"/>
        <v>0</v>
      </c>
      <c r="R39" s="19"/>
      <c r="S39" s="19"/>
      <c r="T39" s="19"/>
      <c r="U39" s="19"/>
      <c r="V39" s="89"/>
      <c r="W39" s="89"/>
      <c r="X39" s="19"/>
      <c r="Y39" s="19"/>
      <c r="Z39" s="19"/>
      <c r="AA39" s="19"/>
      <c r="AB39" s="89"/>
      <c r="AC39" s="8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f t="shared" si="6"/>
        <v>0</v>
      </c>
      <c r="BC39" s="19">
        <f t="shared" si="7"/>
        <v>0</v>
      </c>
    </row>
    <row r="40" spans="1:55">
      <c r="A40" s="87" t="s">
        <v>17</v>
      </c>
      <c r="B40" s="88">
        <f>SUM(B24:B39)</f>
        <v>1527787.7603415428</v>
      </c>
      <c r="C40" s="88">
        <f>SUM(C24:C39)</f>
        <v>1979524.6864315425</v>
      </c>
      <c r="D40" s="88">
        <f t="shared" ref="D40:Q40" si="26">SUM(D24:D39)</f>
        <v>305520.03235737234</v>
      </c>
      <c r="E40" s="88">
        <f t="shared" si="26"/>
        <v>396466.72814737225</v>
      </c>
      <c r="F40" s="88">
        <f t="shared" si="26"/>
        <v>58657.071193164848</v>
      </c>
      <c r="G40" s="88">
        <f t="shared" si="26"/>
        <v>185399.36796316478</v>
      </c>
      <c r="H40" s="88">
        <f t="shared" si="26"/>
        <v>169817.77604102192</v>
      </c>
      <c r="I40" s="88">
        <f t="shared" si="26"/>
        <v>940760.60344102175</v>
      </c>
      <c r="J40" s="88">
        <f t="shared" si="26"/>
        <v>56900.901471291756</v>
      </c>
      <c r="K40" s="88">
        <f t="shared" si="26"/>
        <v>589282.56587129168</v>
      </c>
      <c r="L40" s="88">
        <f t="shared" si="26"/>
        <v>386801.45221561752</v>
      </c>
      <c r="M40" s="88">
        <f t="shared" si="26"/>
        <v>843477.60794561752</v>
      </c>
      <c r="N40" s="88">
        <f t="shared" si="26"/>
        <v>307369.23055998876</v>
      </c>
      <c r="O40" s="88">
        <f t="shared" si="26"/>
        <v>418036.48814998876</v>
      </c>
      <c r="P40" s="88">
        <f t="shared" si="26"/>
        <v>2812854.2241799994</v>
      </c>
      <c r="Q40" s="88">
        <f t="shared" si="26"/>
        <v>5352948.0479499996</v>
      </c>
      <c r="R40" s="88"/>
      <c r="S40" s="88"/>
      <c r="T40" s="94"/>
      <c r="U40" s="94"/>
      <c r="V40" s="91">
        <v>359977.33534940216</v>
      </c>
      <c r="W40" s="91">
        <v>1508653.9592094021</v>
      </c>
      <c r="X40" s="88"/>
      <c r="Y40" s="88"/>
      <c r="Z40" s="88">
        <v>1527787.7603415428</v>
      </c>
      <c r="AA40" s="88">
        <v>1979524.6864315425</v>
      </c>
      <c r="AB40" s="91">
        <v>401105.21131113509</v>
      </c>
      <c r="AC40" s="91">
        <v>1345247.6488911351</v>
      </c>
      <c r="AD40" s="88"/>
      <c r="AE40" s="88"/>
      <c r="AF40" s="88">
        <v>169817.77604102192</v>
      </c>
      <c r="AG40" s="88">
        <v>940760.60344102175</v>
      </c>
      <c r="AH40" s="88">
        <v>63809.150571291757</v>
      </c>
      <c r="AI40" s="88">
        <v>768018.71497129172</v>
      </c>
      <c r="AJ40" s="88">
        <v>386801.45221561752</v>
      </c>
      <c r="AK40" s="88">
        <v>843477.6079456174</v>
      </c>
      <c r="AL40" s="88">
        <v>307369.23055998876</v>
      </c>
      <c r="AM40" s="88">
        <v>418036.48814998876</v>
      </c>
      <c r="AN40" s="88">
        <v>4608.4730900000004</v>
      </c>
      <c r="AO40" s="88">
        <v>431814.95235000004</v>
      </c>
      <c r="AP40" s="88">
        <v>1323.3999999999999</v>
      </c>
      <c r="AQ40" s="88">
        <v>3600.5000000000005</v>
      </c>
      <c r="AR40" s="88">
        <v>315635.37049</v>
      </c>
      <c r="AS40" s="88">
        <v>920458.62271999998</v>
      </c>
      <c r="AT40" s="88"/>
      <c r="AU40" s="88"/>
      <c r="AV40" s="88">
        <v>63765.5</v>
      </c>
      <c r="AW40" s="88">
        <v>1137633.9000000001</v>
      </c>
      <c r="AX40" s="88"/>
      <c r="AY40" s="88"/>
      <c r="AZ40" s="88">
        <v>14049.921719999998</v>
      </c>
      <c r="BA40" s="88">
        <v>210488.33837000001</v>
      </c>
      <c r="BB40" s="88">
        <f>SUM(BB24:BB39)</f>
        <v>2819762.47328</v>
      </c>
      <c r="BC40" s="88">
        <f>SUM(BC24:BC39)</f>
        <v>5531684.1970499987</v>
      </c>
    </row>
    <row r="41" spans="1:55">
      <c r="C41" s="19">
        <f>(C40-B40)</f>
        <v>451736.92608999973</v>
      </c>
      <c r="E41" s="19">
        <f>(E40-D40)</f>
        <v>90946.695789999911</v>
      </c>
      <c r="G41" s="19">
        <f>(G40-F40)</f>
        <v>126742.29676999993</v>
      </c>
      <c r="I41" s="19">
        <f>(I40-H40)</f>
        <v>770942.82739999983</v>
      </c>
      <c r="K41" s="19">
        <f>(K40-J40)</f>
        <v>532381.66439999989</v>
      </c>
      <c r="M41" s="19">
        <f>(M40-L40)</f>
        <v>456676.15573</v>
      </c>
      <c r="O41" s="19">
        <f>(O40-N40)</f>
        <v>110667.25758999999</v>
      </c>
    </row>
    <row r="42" spans="1:55">
      <c r="C42" s="16">
        <f>C41/SUM($C$41:$O$41)</f>
        <v>0.17784261426199338</v>
      </c>
      <c r="E42" s="16">
        <f>E41/SUM($C$41:$O$41)</f>
        <v>3.5804463181213171E-2</v>
      </c>
      <c r="G42" s="16">
        <f>G41/SUM($C$41:$O$41)</f>
        <v>4.9896698926612644E-2</v>
      </c>
      <c r="I42" s="16">
        <f>I41/SUM($C$41:$O$41)</f>
        <v>0.30350958700248676</v>
      </c>
      <c r="K42" s="16">
        <f>K41/SUM($C$41:$O$41)</f>
        <v>0.20959133848443467</v>
      </c>
      <c r="M42" s="16">
        <f>M41/SUM($C$41:$O$41)</f>
        <v>0.1797871210332706</v>
      </c>
      <c r="O42" s="16">
        <f>O41/SUM($C$41:$O$41)</f>
        <v>4.3568177109988795E-2</v>
      </c>
    </row>
    <row r="43" spans="1:55">
      <c r="S43" s="26"/>
      <c r="AA43" s="26"/>
    </row>
    <row r="44" spans="1:55">
      <c r="A44" s="17" t="s">
        <v>150</v>
      </c>
    </row>
    <row r="45" spans="1:55" s="21" customFormat="1" ht="32">
      <c r="A45" s="21" t="s">
        <v>109</v>
      </c>
      <c r="B45" s="36" t="s">
        <v>49</v>
      </c>
      <c r="C45" s="36" t="s">
        <v>56</v>
      </c>
      <c r="D45" s="21" t="s">
        <v>57</v>
      </c>
      <c r="E45" s="21" t="s">
        <v>50</v>
      </c>
      <c r="F45" s="21" t="s">
        <v>58</v>
      </c>
      <c r="G45" s="21" t="s">
        <v>52</v>
      </c>
      <c r="H45" s="21" t="s">
        <v>87</v>
      </c>
      <c r="I45" s="21" t="s">
        <v>66</v>
      </c>
      <c r="J45" s="21" t="s">
        <v>33</v>
      </c>
      <c r="K45" s="21" t="s">
        <v>39</v>
      </c>
      <c r="L45" s="21" t="s">
        <v>80</v>
      </c>
      <c r="M45" s="21" t="s">
        <v>46</v>
      </c>
      <c r="N45" s="21" t="s">
        <v>90</v>
      </c>
      <c r="O45" s="21" t="s">
        <v>60</v>
      </c>
      <c r="P45" s="21" t="s">
        <v>146</v>
      </c>
      <c r="Q45" s="21" t="s">
        <v>147</v>
      </c>
    </row>
    <row r="46" spans="1:55">
      <c r="A46" s="15" t="s">
        <v>5</v>
      </c>
      <c r="B46">
        <v>0</v>
      </c>
      <c r="C46">
        <v>560.20000000000005</v>
      </c>
      <c r="D46" s="19">
        <v>1214.9000000000001</v>
      </c>
      <c r="E46" s="19">
        <v>0</v>
      </c>
      <c r="F46" s="19">
        <v>3370.0999999999981</v>
      </c>
      <c r="G46" s="19">
        <v>4662.1000000000013</v>
      </c>
      <c r="H46" s="19">
        <v>1062.9000000000001</v>
      </c>
      <c r="I46" s="19">
        <v>11153.600000000004</v>
      </c>
      <c r="J46" s="19">
        <v>24207.699999999997</v>
      </c>
      <c r="K46" s="19">
        <v>276</v>
      </c>
      <c r="L46" s="19">
        <v>11562.500000000002</v>
      </c>
      <c r="M46" s="19">
        <v>83.100000000000009</v>
      </c>
      <c r="N46" s="19">
        <v>0</v>
      </c>
      <c r="O46" s="19">
        <v>6103.7999999999975</v>
      </c>
      <c r="P46" s="19">
        <f>O46-D46-F46</f>
        <v>1518.7999999999997</v>
      </c>
      <c r="Q46" s="19">
        <f>G46-E46</f>
        <v>4662.1000000000013</v>
      </c>
    </row>
    <row r="47" spans="1:55">
      <c r="A47" s="15" t="s">
        <v>6</v>
      </c>
      <c r="B47">
        <v>230.45089999999999</v>
      </c>
      <c r="C47">
        <v>418.95240000000001</v>
      </c>
      <c r="D47" s="19">
        <v>7187.3130199999996</v>
      </c>
      <c r="E47" s="19">
        <v>0</v>
      </c>
      <c r="F47" s="19">
        <v>1304.9217200000001</v>
      </c>
      <c r="G47" s="19">
        <v>7108.8662300000005</v>
      </c>
      <c r="H47" s="19">
        <v>0</v>
      </c>
      <c r="I47" s="19">
        <v>6472.7395400000005</v>
      </c>
      <c r="J47" s="19">
        <v>40701.017179999995</v>
      </c>
      <c r="K47" s="19">
        <v>1199.82645</v>
      </c>
      <c r="L47" s="19">
        <v>10591.565499999999</v>
      </c>
      <c r="M47" s="19">
        <v>501.46355</v>
      </c>
      <c r="N47" s="19">
        <v>0</v>
      </c>
      <c r="O47" s="19">
        <v>10830.65321</v>
      </c>
      <c r="P47" s="19">
        <f t="shared" ref="P47:P61" si="27">O47-D47-F47</f>
        <v>2338.4184700000005</v>
      </c>
      <c r="Q47" s="19">
        <f t="shared" ref="Q47:Q61" si="28">G47-E47</f>
        <v>7108.8662300000005</v>
      </c>
    </row>
    <row r="48" spans="1:55">
      <c r="A48" s="15" t="s">
        <v>7</v>
      </c>
      <c r="B48">
        <v>0</v>
      </c>
      <c r="C48">
        <v>549.94551999999999</v>
      </c>
      <c r="D48" s="19">
        <v>0</v>
      </c>
      <c r="E48" s="19">
        <v>0</v>
      </c>
      <c r="F48" s="19">
        <v>0</v>
      </c>
      <c r="G48" s="19">
        <v>3031.2500999999997</v>
      </c>
      <c r="H48" s="19">
        <v>0</v>
      </c>
      <c r="I48" s="19">
        <v>11504.122539999998</v>
      </c>
      <c r="J48" s="19">
        <v>33479.828509999999</v>
      </c>
      <c r="K48" s="19">
        <v>442.64147999999994</v>
      </c>
      <c r="L48" s="19">
        <v>6738.3052799999978</v>
      </c>
      <c r="M48" s="19">
        <v>22.609620000000003</v>
      </c>
      <c r="N48" s="19">
        <v>0</v>
      </c>
      <c r="O48" s="19">
        <v>1674.1479499999998</v>
      </c>
      <c r="P48" s="19">
        <f t="shared" si="27"/>
        <v>1674.1479499999998</v>
      </c>
      <c r="Q48" s="19">
        <f t="shared" si="28"/>
        <v>3031.2500999999997</v>
      </c>
    </row>
    <row r="49" spans="1:17">
      <c r="A49" s="15" t="s">
        <v>8</v>
      </c>
      <c r="B49">
        <v>283.5</v>
      </c>
      <c r="C49">
        <v>1161.9000000000001</v>
      </c>
      <c r="D49" s="19">
        <v>38724.9</v>
      </c>
      <c r="E49" s="19">
        <v>0</v>
      </c>
      <c r="F49" s="19">
        <v>664.9</v>
      </c>
      <c r="G49" s="19">
        <v>22119.000000000004</v>
      </c>
      <c r="H49" s="19">
        <v>0</v>
      </c>
      <c r="I49" s="19">
        <v>34938</v>
      </c>
      <c r="J49" s="19">
        <v>123354.9</v>
      </c>
      <c r="K49" s="19">
        <v>2829.5</v>
      </c>
      <c r="L49" s="19">
        <v>42693.599999999999</v>
      </c>
      <c r="M49" s="19">
        <v>2201.8000000000002</v>
      </c>
      <c r="N49" s="19">
        <v>0</v>
      </c>
      <c r="O49" s="19">
        <v>45115.700000000004</v>
      </c>
      <c r="P49" s="19">
        <f t="shared" si="27"/>
        <v>5725.9000000000033</v>
      </c>
      <c r="Q49" s="19">
        <f t="shared" si="28"/>
        <v>22119.000000000004</v>
      </c>
    </row>
    <row r="50" spans="1:17">
      <c r="A50" s="15" t="s">
        <v>9</v>
      </c>
      <c r="B50">
        <v>0</v>
      </c>
      <c r="C50">
        <v>849.44998797023788</v>
      </c>
      <c r="D50" s="19">
        <v>3200.9574699999998</v>
      </c>
      <c r="E50" s="19">
        <v>0</v>
      </c>
      <c r="F50" s="19">
        <v>0</v>
      </c>
      <c r="G50" s="19">
        <v>5739.8190194021718</v>
      </c>
      <c r="H50" s="19">
        <v>3058.7730900000001</v>
      </c>
      <c r="I50" s="19">
        <v>9235.7524799887869</v>
      </c>
      <c r="J50" s="19">
        <v>48522.734651542713</v>
      </c>
      <c r="K50" s="19">
        <v>131.5081110219225</v>
      </c>
      <c r="L50" s="19">
        <v>13093.081435617571</v>
      </c>
      <c r="M50" s="19">
        <v>593.67740129175263</v>
      </c>
      <c r="N50" s="19">
        <v>0</v>
      </c>
      <c r="O50" s="19">
        <v>5430.8101511351015</v>
      </c>
      <c r="P50" s="19">
        <f t="shared" si="27"/>
        <v>2229.8526811351016</v>
      </c>
      <c r="Q50" s="19">
        <f t="shared" si="28"/>
        <v>5739.8190194021718</v>
      </c>
    </row>
    <row r="51" spans="1:17">
      <c r="A51" s="15" t="s">
        <v>10</v>
      </c>
      <c r="B51">
        <v>250.8</v>
      </c>
      <c r="C51">
        <v>1214.5</v>
      </c>
      <c r="D51" s="19">
        <v>27813.200000000001</v>
      </c>
      <c r="E51" s="19">
        <v>0</v>
      </c>
      <c r="F51" s="19">
        <v>233.6</v>
      </c>
      <c r="G51" s="19">
        <v>22604.5</v>
      </c>
      <c r="H51" s="19">
        <v>0</v>
      </c>
      <c r="I51" s="19">
        <v>33015.699999999997</v>
      </c>
      <c r="J51" s="19">
        <v>122087.50000000001</v>
      </c>
      <c r="K51" s="19">
        <v>3965.8999999999996</v>
      </c>
      <c r="L51" s="19">
        <v>25522.500000000007</v>
      </c>
      <c r="M51" s="19">
        <v>1971.9</v>
      </c>
      <c r="N51" s="19">
        <v>374.8</v>
      </c>
      <c r="O51" s="19">
        <v>34273.5</v>
      </c>
      <c r="P51" s="19">
        <f t="shared" si="27"/>
        <v>6226.6999999999989</v>
      </c>
      <c r="Q51" s="19">
        <f t="shared" si="28"/>
        <v>22604.5</v>
      </c>
    </row>
    <row r="52" spans="1:17">
      <c r="A52" s="15" t="s">
        <v>11</v>
      </c>
      <c r="B52">
        <v>114.8</v>
      </c>
      <c r="C52">
        <v>1157.9000000000001</v>
      </c>
      <c r="D52" s="19">
        <v>16466.7</v>
      </c>
      <c r="E52" s="19">
        <v>0</v>
      </c>
      <c r="F52" s="19">
        <v>956</v>
      </c>
      <c r="G52" s="19">
        <v>13673.699999999999</v>
      </c>
      <c r="H52" s="19">
        <v>0</v>
      </c>
      <c r="I52" s="19">
        <v>7677.7000000000007</v>
      </c>
      <c r="J52" s="19">
        <v>86989.4</v>
      </c>
      <c r="K52" s="19">
        <v>6463.8</v>
      </c>
      <c r="L52" s="19">
        <v>24944.3</v>
      </c>
      <c r="M52" s="19">
        <v>4382.8</v>
      </c>
      <c r="N52" s="19">
        <v>0</v>
      </c>
      <c r="O52" s="19">
        <v>21814.5</v>
      </c>
      <c r="P52" s="19">
        <f t="shared" si="27"/>
        <v>4391.7999999999993</v>
      </c>
      <c r="Q52" s="19">
        <f t="shared" si="28"/>
        <v>13673.699999999999</v>
      </c>
    </row>
    <row r="53" spans="1:17">
      <c r="A53" s="15" t="s">
        <v>12</v>
      </c>
      <c r="B53">
        <v>0</v>
      </c>
      <c r="C53">
        <v>1537.8</v>
      </c>
      <c r="D53" s="19">
        <v>21606</v>
      </c>
      <c r="E53" s="19">
        <v>1116.5</v>
      </c>
      <c r="F53" s="19">
        <v>633.1</v>
      </c>
      <c r="G53" s="19">
        <v>14626.3</v>
      </c>
      <c r="H53" s="19">
        <v>0</v>
      </c>
      <c r="I53" s="19">
        <v>15076.1</v>
      </c>
      <c r="J53" s="19">
        <v>84964.900000000009</v>
      </c>
      <c r="K53" s="19">
        <v>3124.3</v>
      </c>
      <c r="L53" s="19">
        <v>20597.899999999998</v>
      </c>
      <c r="M53" s="19">
        <v>2818.9</v>
      </c>
      <c r="N53" s="19">
        <v>0</v>
      </c>
      <c r="O53" s="19">
        <v>25851</v>
      </c>
      <c r="P53" s="19">
        <f t="shared" si="27"/>
        <v>3611.9</v>
      </c>
      <c r="Q53" s="19">
        <f t="shared" si="28"/>
        <v>13509.8</v>
      </c>
    </row>
    <row r="54" spans="1:17">
      <c r="A54" s="15" t="s">
        <v>13</v>
      </c>
      <c r="B54">
        <v>281.89999999999998</v>
      </c>
      <c r="C54">
        <v>1656</v>
      </c>
      <c r="D54" s="19">
        <v>27126.3</v>
      </c>
      <c r="E54" s="19">
        <v>54088</v>
      </c>
      <c r="F54" s="19">
        <v>3122.7</v>
      </c>
      <c r="G54" s="19">
        <v>99407.9</v>
      </c>
      <c r="H54" s="19">
        <v>0</v>
      </c>
      <c r="I54" s="19">
        <v>48837.299999999996</v>
      </c>
      <c r="J54" s="19">
        <v>370625.87999999995</v>
      </c>
      <c r="K54" s="19">
        <v>45350.5</v>
      </c>
      <c r="L54" s="19">
        <v>55884.799999999996</v>
      </c>
      <c r="M54" s="19">
        <v>13782.800000000001</v>
      </c>
      <c r="N54" s="19">
        <v>711.3</v>
      </c>
      <c r="O54" s="19">
        <v>49315.399999999994</v>
      </c>
      <c r="P54" s="19">
        <f t="shared" si="27"/>
        <v>19066.399999999994</v>
      </c>
      <c r="Q54" s="19">
        <f t="shared" si="28"/>
        <v>45319.899999999994</v>
      </c>
    </row>
    <row r="55" spans="1:17">
      <c r="A55" s="15" t="s">
        <v>14</v>
      </c>
      <c r="B55">
        <v>0</v>
      </c>
      <c r="C55">
        <v>677.9</v>
      </c>
      <c r="D55" s="19">
        <v>5637.4</v>
      </c>
      <c r="E55" s="19">
        <v>0</v>
      </c>
      <c r="F55" s="19">
        <v>2109.5</v>
      </c>
      <c r="G55" s="19">
        <v>8225.6</v>
      </c>
      <c r="H55" s="19">
        <v>0</v>
      </c>
      <c r="I55" s="19">
        <v>5787.4000000000005</v>
      </c>
      <c r="J55" s="19">
        <v>23805.7</v>
      </c>
      <c r="K55" s="19">
        <v>386.7</v>
      </c>
      <c r="L55" s="19">
        <v>7570.7000000000016</v>
      </c>
      <c r="M55" s="19">
        <v>1486.1</v>
      </c>
      <c r="N55" s="19">
        <v>0</v>
      </c>
      <c r="O55" s="19">
        <v>10064.700000000001</v>
      </c>
      <c r="P55" s="19">
        <f t="shared" si="27"/>
        <v>2317.8000000000011</v>
      </c>
      <c r="Q55" s="19">
        <f t="shared" si="28"/>
        <v>8225.6</v>
      </c>
    </row>
    <row r="56" spans="1:17">
      <c r="A56" s="15" t="s">
        <v>15</v>
      </c>
      <c r="B56">
        <v>2293.1999999999998</v>
      </c>
      <c r="C56">
        <v>2011.7</v>
      </c>
      <c r="D56" s="19">
        <v>149103.5</v>
      </c>
      <c r="E56" s="19">
        <v>6456.9</v>
      </c>
      <c r="F56" s="19">
        <v>0</v>
      </c>
      <c r="G56" s="19">
        <v>141554.79999999999</v>
      </c>
      <c r="H56" s="19">
        <v>486.8</v>
      </c>
      <c r="I56" s="19">
        <v>44033.299999999996</v>
      </c>
      <c r="J56" s="19">
        <v>488223.60000000003</v>
      </c>
      <c r="K56" s="19">
        <v>98023</v>
      </c>
      <c r="L56" s="19">
        <v>137991.59999999998</v>
      </c>
      <c r="M56" s="19">
        <v>24566.799999999999</v>
      </c>
      <c r="N56" s="19">
        <v>237.29999999999998</v>
      </c>
      <c r="O56" s="19">
        <v>167707.5</v>
      </c>
      <c r="P56" s="19">
        <f t="shared" si="27"/>
        <v>18604</v>
      </c>
      <c r="Q56" s="19">
        <f t="shared" si="28"/>
        <v>135097.9</v>
      </c>
    </row>
    <row r="57" spans="1:17">
      <c r="A57" s="15" t="s">
        <v>16</v>
      </c>
      <c r="B57">
        <v>0</v>
      </c>
      <c r="C57">
        <v>812.6</v>
      </c>
      <c r="D57" s="19">
        <v>16854.900000000001</v>
      </c>
      <c r="E57" s="19">
        <v>0</v>
      </c>
      <c r="F57" s="19">
        <v>1655.1</v>
      </c>
      <c r="G57" s="19">
        <v>6368.5</v>
      </c>
      <c r="H57" s="19">
        <v>0</v>
      </c>
      <c r="I57" s="19">
        <v>10810.7</v>
      </c>
      <c r="J57" s="19">
        <v>54444.299999999996</v>
      </c>
      <c r="K57" s="19">
        <v>1199.3</v>
      </c>
      <c r="L57" s="19">
        <v>12089</v>
      </c>
      <c r="M57" s="19">
        <v>1034.3</v>
      </c>
      <c r="N57" s="19">
        <v>0</v>
      </c>
      <c r="O57" s="19">
        <v>21151.800000000003</v>
      </c>
      <c r="P57" s="19">
        <f t="shared" si="27"/>
        <v>2641.8000000000015</v>
      </c>
      <c r="Q57" s="19">
        <f t="shared" si="28"/>
        <v>6368.5</v>
      </c>
    </row>
    <row r="58" spans="1:17">
      <c r="A58" s="15" t="s">
        <v>93</v>
      </c>
      <c r="B58">
        <v>0</v>
      </c>
      <c r="C58">
        <v>154</v>
      </c>
      <c r="D58" s="19">
        <v>695.5</v>
      </c>
      <c r="E58" s="19">
        <v>2104.1</v>
      </c>
      <c r="F58" s="19">
        <v>0</v>
      </c>
      <c r="G58" s="19">
        <v>6898.2</v>
      </c>
      <c r="H58" s="19">
        <v>0</v>
      </c>
      <c r="I58" s="19">
        <v>6068.6</v>
      </c>
      <c r="J58" s="19">
        <v>26380.300000000003</v>
      </c>
      <c r="K58" s="19">
        <v>2769.3</v>
      </c>
      <c r="L58" s="19">
        <v>6692.0999999999995</v>
      </c>
      <c r="M58" s="19">
        <v>2336</v>
      </c>
      <c r="N58" s="19">
        <v>0</v>
      </c>
      <c r="O58" s="19">
        <v>1737</v>
      </c>
      <c r="P58" s="19">
        <f>O58-D58-F58</f>
        <v>1041.5</v>
      </c>
      <c r="Q58" s="19">
        <f>G58-E58</f>
        <v>4794.1000000000004</v>
      </c>
    </row>
    <row r="59" spans="1:17">
      <c r="A59" s="15" t="s">
        <v>94</v>
      </c>
      <c r="B59">
        <v>0</v>
      </c>
      <c r="C59">
        <v>0</v>
      </c>
      <c r="D59" s="19">
        <v>0</v>
      </c>
      <c r="E59" s="19">
        <v>0</v>
      </c>
      <c r="F59" s="19">
        <v>0</v>
      </c>
      <c r="G59" s="19">
        <v>0</v>
      </c>
      <c r="H59" s="19">
        <v>0</v>
      </c>
      <c r="I59" s="19">
        <v>1990.9160000000002</v>
      </c>
      <c r="J59" s="19">
        <v>0</v>
      </c>
      <c r="K59" s="19">
        <v>0</v>
      </c>
      <c r="L59" s="19">
        <v>0</v>
      </c>
      <c r="M59" s="19">
        <v>0</v>
      </c>
      <c r="N59" s="19">
        <v>0</v>
      </c>
      <c r="O59" s="19">
        <v>0</v>
      </c>
      <c r="P59" s="19">
        <f>O59-D59-F59</f>
        <v>0</v>
      </c>
      <c r="Q59" s="19">
        <f>G59-E59</f>
        <v>0</v>
      </c>
    </row>
    <row r="60" spans="1:17">
      <c r="A60" s="15" t="s">
        <v>95</v>
      </c>
      <c r="B60">
        <v>0</v>
      </c>
      <c r="C60">
        <v>0</v>
      </c>
      <c r="D60" s="19">
        <v>3.8</v>
      </c>
      <c r="E60" s="19">
        <v>0</v>
      </c>
      <c r="F60" s="19">
        <v>0</v>
      </c>
      <c r="G60" s="19">
        <v>3956.8</v>
      </c>
      <c r="H60" s="19">
        <v>0</v>
      </c>
      <c r="I60" s="19">
        <v>60767.3</v>
      </c>
      <c r="J60" s="19">
        <v>0</v>
      </c>
      <c r="K60" s="19">
        <v>3655.5</v>
      </c>
      <c r="L60" s="19">
        <v>10829.5</v>
      </c>
      <c r="M60" s="19">
        <v>8026.9000000000005</v>
      </c>
      <c r="N60" s="19">
        <v>0</v>
      </c>
      <c r="O60" s="19">
        <v>34.699999999999996</v>
      </c>
      <c r="P60" s="19">
        <f>O60-D60-F60</f>
        <v>30.899999999999995</v>
      </c>
      <c r="Q60" s="19">
        <f>G60-E60</f>
        <v>3956.8</v>
      </c>
    </row>
    <row r="61" spans="1:17">
      <c r="A61" s="15" t="s">
        <v>17</v>
      </c>
      <c r="B61" s="105">
        <v>3454.6508999999996</v>
      </c>
      <c r="C61" s="105">
        <v>12762.847907970237</v>
      </c>
      <c r="D61" s="19">
        <v>315635.37049</v>
      </c>
      <c r="E61" s="19">
        <v>63765.5</v>
      </c>
      <c r="F61" s="19">
        <v>14049.921719999998</v>
      </c>
      <c r="G61" s="19">
        <v>359977.33534940216</v>
      </c>
      <c r="H61" s="19">
        <v>4608.4730900000004</v>
      </c>
      <c r="I61" s="19">
        <v>307369.23055998876</v>
      </c>
      <c r="J61" s="19">
        <v>1527787.7603415428</v>
      </c>
      <c r="K61" s="19">
        <v>169817.77604102192</v>
      </c>
      <c r="L61" s="19">
        <v>386801.45221561752</v>
      </c>
      <c r="M61" s="19">
        <v>63809.150571291757</v>
      </c>
      <c r="N61" s="19">
        <v>1323.3999999999999</v>
      </c>
      <c r="O61" s="19">
        <v>401105.21131113509</v>
      </c>
      <c r="P61" s="19">
        <f t="shared" si="27"/>
        <v>71419.919101135092</v>
      </c>
      <c r="Q61" s="19">
        <f t="shared" si="28"/>
        <v>296211.83534940216</v>
      </c>
    </row>
    <row r="63" spans="1:17">
      <c r="A63" s="17"/>
    </row>
    <row r="64" spans="1:17">
      <c r="A64" s="17" t="s">
        <v>151</v>
      </c>
    </row>
    <row r="65" spans="1:18">
      <c r="A65" t="s">
        <v>109</v>
      </c>
      <c r="B65" s="36" t="s">
        <v>49</v>
      </c>
      <c r="C65" s="36" t="s">
        <v>56</v>
      </c>
      <c r="D65" t="s">
        <v>57</v>
      </c>
      <c r="E65" t="s">
        <v>50</v>
      </c>
      <c r="F65" t="s">
        <v>58</v>
      </c>
      <c r="G65" t="s">
        <v>52</v>
      </c>
      <c r="H65" t="s">
        <v>87</v>
      </c>
      <c r="I65" t="s">
        <v>66</v>
      </c>
      <c r="J65" t="s">
        <v>33</v>
      </c>
      <c r="K65" t="s">
        <v>39</v>
      </c>
      <c r="L65" t="s">
        <v>80</v>
      </c>
      <c r="M65" t="s">
        <v>46</v>
      </c>
      <c r="N65" t="s">
        <v>90</v>
      </c>
      <c r="O65" t="s">
        <v>60</v>
      </c>
      <c r="P65" t="s">
        <v>146</v>
      </c>
      <c r="Q65" t="s">
        <v>147</v>
      </c>
    </row>
    <row r="66" spans="1:18">
      <c r="A66" s="15" t="s">
        <v>5</v>
      </c>
      <c r="B66">
        <v>0</v>
      </c>
      <c r="C66">
        <v>580.5</v>
      </c>
      <c r="D66" s="35">
        <v>10097.199999999999</v>
      </c>
      <c r="E66" s="35">
        <v>0</v>
      </c>
      <c r="F66" s="35">
        <v>7413.0999999999985</v>
      </c>
      <c r="G66" s="35">
        <v>4946.7000000000016</v>
      </c>
      <c r="H66" s="35">
        <v>4129.1000000000004</v>
      </c>
      <c r="I66" s="35">
        <v>11467.800000000005</v>
      </c>
      <c r="J66" s="35">
        <v>26425.999999999996</v>
      </c>
      <c r="K66" s="35">
        <v>982.59999999999991</v>
      </c>
      <c r="L66" s="35">
        <v>12923.7</v>
      </c>
      <c r="M66" s="35">
        <v>2070.900000000001</v>
      </c>
      <c r="N66" s="35">
        <v>0</v>
      </c>
      <c r="O66" s="35">
        <v>21910.399999999998</v>
      </c>
      <c r="P66" s="35">
        <f>O66-D66-F66</f>
        <v>4400.1000000000004</v>
      </c>
      <c r="Q66" s="35">
        <f>G66-E66</f>
        <v>4946.7000000000016</v>
      </c>
      <c r="R66" s="19"/>
    </row>
    <row r="67" spans="1:18">
      <c r="A67" s="15" t="s">
        <v>6</v>
      </c>
      <c r="B67">
        <v>230.45089999999999</v>
      </c>
      <c r="C67">
        <v>1281.9788600000002</v>
      </c>
      <c r="D67" s="35">
        <v>29083.197370000002</v>
      </c>
      <c r="E67" s="35">
        <v>0</v>
      </c>
      <c r="F67" s="35">
        <v>6705.8024000000005</v>
      </c>
      <c r="G67" s="35">
        <v>7832.8535200000006</v>
      </c>
      <c r="H67" s="35">
        <v>13230.58301</v>
      </c>
      <c r="I67" s="35">
        <v>9042.4519299999993</v>
      </c>
      <c r="J67" s="35">
        <v>45505.567539999996</v>
      </c>
      <c r="K67" s="35">
        <v>1654.62545</v>
      </c>
      <c r="L67" s="35">
        <v>27783.324809999998</v>
      </c>
      <c r="M67" s="35">
        <v>4649.80159</v>
      </c>
      <c r="N67" s="35">
        <v>0</v>
      </c>
      <c r="O67" s="35">
        <v>41552.669340000008</v>
      </c>
      <c r="P67" s="35">
        <f t="shared" ref="P67:P81" si="29">O67-D67-F67</f>
        <v>5763.6695700000055</v>
      </c>
      <c r="Q67" s="35">
        <f t="shared" ref="Q67:Q81" si="30">G67-E67</f>
        <v>7832.8535200000006</v>
      </c>
      <c r="R67" s="19"/>
    </row>
    <row r="68" spans="1:18">
      <c r="A68" s="15" t="s">
        <v>7</v>
      </c>
      <c r="B68">
        <v>0</v>
      </c>
      <c r="C68">
        <v>630.75006000000008</v>
      </c>
      <c r="D68" s="35">
        <v>25453.44744</v>
      </c>
      <c r="E68" s="35">
        <v>0</v>
      </c>
      <c r="F68" s="35">
        <v>964.33597000000009</v>
      </c>
      <c r="G68" s="35">
        <v>3031.2500999999997</v>
      </c>
      <c r="H68" s="35">
        <v>1910.0026499999999</v>
      </c>
      <c r="I68" s="35">
        <v>14442.128089999998</v>
      </c>
      <c r="J68" s="35">
        <v>38001.589319999999</v>
      </c>
      <c r="K68" s="35">
        <v>1006.6707900000001</v>
      </c>
      <c r="L68" s="35">
        <v>12904.488909999996</v>
      </c>
      <c r="M68" s="35">
        <v>3734.7717599999996</v>
      </c>
      <c r="N68" s="35">
        <v>0</v>
      </c>
      <c r="O68" s="35">
        <v>31362.949929999999</v>
      </c>
      <c r="P68" s="35">
        <f t="shared" si="29"/>
        <v>4945.1665199999989</v>
      </c>
      <c r="Q68" s="35">
        <f t="shared" si="30"/>
        <v>3031.2500999999997</v>
      </c>
      <c r="R68" s="19"/>
    </row>
    <row r="69" spans="1:18">
      <c r="A69" s="15" t="s">
        <v>8</v>
      </c>
      <c r="B69">
        <v>283.5</v>
      </c>
      <c r="C69">
        <v>1161.9000000000001</v>
      </c>
      <c r="D69" s="35">
        <v>120494.20000000001</v>
      </c>
      <c r="E69" s="35">
        <v>0</v>
      </c>
      <c r="F69" s="35">
        <v>16819.100000000002</v>
      </c>
      <c r="G69" s="35">
        <v>22244.200000000004</v>
      </c>
      <c r="H69" s="35">
        <v>64915.7</v>
      </c>
      <c r="I69" s="35">
        <v>38309.1</v>
      </c>
      <c r="J69" s="35">
        <v>129602.59999999999</v>
      </c>
      <c r="K69" s="35">
        <v>24028.9</v>
      </c>
      <c r="L69" s="35">
        <v>68244.7</v>
      </c>
      <c r="M69" s="35">
        <v>14016.7</v>
      </c>
      <c r="N69" s="35">
        <v>1107.9000000000001</v>
      </c>
      <c r="O69" s="35">
        <v>167312.69999999998</v>
      </c>
      <c r="P69" s="35">
        <f t="shared" si="29"/>
        <v>29999.399999999969</v>
      </c>
      <c r="Q69" s="35">
        <f t="shared" si="30"/>
        <v>22244.200000000004</v>
      </c>
      <c r="R69" s="19"/>
    </row>
    <row r="70" spans="1:18">
      <c r="A70" s="15" t="s">
        <v>9</v>
      </c>
      <c r="B70">
        <v>0</v>
      </c>
      <c r="C70">
        <v>941.99091797023789</v>
      </c>
      <c r="D70" s="35">
        <v>28536.177909999999</v>
      </c>
      <c r="E70" s="35">
        <v>0</v>
      </c>
      <c r="F70" s="35">
        <v>0</v>
      </c>
      <c r="G70" s="35">
        <v>8524.855589402172</v>
      </c>
      <c r="H70" s="35">
        <v>6336.66669</v>
      </c>
      <c r="I70" s="35">
        <v>14678.308129988787</v>
      </c>
      <c r="J70" s="35">
        <v>65110.499571542707</v>
      </c>
      <c r="K70" s="35">
        <v>1532.2072010219224</v>
      </c>
      <c r="L70" s="35">
        <v>17576.394225617572</v>
      </c>
      <c r="M70" s="35">
        <v>5495.9416212917531</v>
      </c>
      <c r="N70" s="35">
        <v>0</v>
      </c>
      <c r="O70" s="35">
        <v>32900.679621135103</v>
      </c>
      <c r="P70" s="35">
        <f t="shared" si="29"/>
        <v>4364.5017111351044</v>
      </c>
      <c r="Q70" s="35">
        <f t="shared" si="30"/>
        <v>8524.855589402172</v>
      </c>
      <c r="R70" s="19"/>
    </row>
    <row r="71" spans="1:18">
      <c r="A71" s="15" t="s">
        <v>10</v>
      </c>
      <c r="B71">
        <v>250.8</v>
      </c>
      <c r="C71">
        <v>1306.5999999999999</v>
      </c>
      <c r="D71" s="35">
        <v>74363.8</v>
      </c>
      <c r="E71" s="35">
        <v>0</v>
      </c>
      <c r="F71" s="35">
        <v>14447.9</v>
      </c>
      <c r="G71" s="35">
        <v>25216.400000000001</v>
      </c>
      <c r="H71" s="35">
        <v>20668.5</v>
      </c>
      <c r="I71" s="35">
        <v>41344.699999999997</v>
      </c>
      <c r="J71" s="35">
        <v>129437.70000000001</v>
      </c>
      <c r="K71" s="35">
        <v>18060.599999999999</v>
      </c>
      <c r="L71" s="35">
        <v>53749.100000000006</v>
      </c>
      <c r="M71" s="35">
        <v>24026.200000000004</v>
      </c>
      <c r="N71" s="35">
        <v>715.3</v>
      </c>
      <c r="O71" s="35">
        <v>105516.79999999999</v>
      </c>
      <c r="P71" s="35">
        <f t="shared" si="29"/>
        <v>16705.099999999984</v>
      </c>
      <c r="Q71" s="35">
        <f t="shared" si="30"/>
        <v>25216.400000000001</v>
      </c>
      <c r="R71" s="19"/>
    </row>
    <row r="72" spans="1:18">
      <c r="A72" s="15" t="s">
        <v>11</v>
      </c>
      <c r="B72">
        <v>114.8</v>
      </c>
      <c r="C72">
        <v>1782.2</v>
      </c>
      <c r="D72" s="35">
        <v>60855.7</v>
      </c>
      <c r="E72" s="35">
        <v>0.6</v>
      </c>
      <c r="F72" s="35">
        <v>18412</v>
      </c>
      <c r="G72" s="35">
        <v>17783.199999999997</v>
      </c>
      <c r="H72" s="35">
        <v>19506.2</v>
      </c>
      <c r="I72" s="35">
        <v>12325.6</v>
      </c>
      <c r="J72" s="35">
        <v>97338.599999999991</v>
      </c>
      <c r="K72" s="35">
        <v>20214</v>
      </c>
      <c r="L72" s="35">
        <v>49196.7</v>
      </c>
      <c r="M72" s="35">
        <v>29993</v>
      </c>
      <c r="N72" s="35">
        <v>291</v>
      </c>
      <c r="O72" s="35">
        <v>95707.3</v>
      </c>
      <c r="P72" s="35">
        <f t="shared" si="29"/>
        <v>16439.600000000006</v>
      </c>
      <c r="Q72" s="35">
        <f t="shared" si="30"/>
        <v>17782.599999999999</v>
      </c>
      <c r="R72" s="19"/>
    </row>
    <row r="73" spans="1:18">
      <c r="A73" s="15" t="s">
        <v>12</v>
      </c>
      <c r="B73">
        <v>0</v>
      </c>
      <c r="C73">
        <v>15576.9</v>
      </c>
      <c r="D73" s="35">
        <v>55264.800000000003</v>
      </c>
      <c r="E73" s="35">
        <v>3844.4</v>
      </c>
      <c r="F73" s="35">
        <v>7268.7000000000007</v>
      </c>
      <c r="G73" s="35">
        <v>21463.1</v>
      </c>
      <c r="H73" s="35">
        <v>43881.5</v>
      </c>
      <c r="I73" s="35">
        <v>28576.5</v>
      </c>
      <c r="J73" s="35">
        <v>94584.900000000009</v>
      </c>
      <c r="K73" s="35">
        <v>9261.7000000000007</v>
      </c>
      <c r="L73" s="35">
        <v>27633.199999999997</v>
      </c>
      <c r="M73" s="35">
        <v>23517.9</v>
      </c>
      <c r="N73" s="35">
        <v>506.3</v>
      </c>
      <c r="O73" s="35">
        <v>84436</v>
      </c>
      <c r="P73" s="35">
        <f t="shared" si="29"/>
        <v>21902.499999999996</v>
      </c>
      <c r="Q73" s="35">
        <f t="shared" si="30"/>
        <v>17618.699999999997</v>
      </c>
      <c r="R73" s="19"/>
    </row>
    <row r="74" spans="1:18">
      <c r="A74" s="15" t="s">
        <v>13</v>
      </c>
      <c r="B74">
        <v>281.89999999999998</v>
      </c>
      <c r="C74">
        <v>1884.3</v>
      </c>
      <c r="D74" s="35">
        <v>163706.19999999998</v>
      </c>
      <c r="E74" s="35">
        <v>1008867.9</v>
      </c>
      <c r="F74" s="35">
        <v>16547.400000000001</v>
      </c>
      <c r="G74" s="35">
        <v>1063747.2</v>
      </c>
      <c r="H74" s="35">
        <v>78588.100000000006</v>
      </c>
      <c r="I74" s="35">
        <v>79783.7</v>
      </c>
      <c r="J74" s="35">
        <v>651737.42999999993</v>
      </c>
      <c r="K74" s="35">
        <v>298512.09999999998</v>
      </c>
      <c r="L74" s="35">
        <v>212086.89999999997</v>
      </c>
      <c r="M74" s="35">
        <v>272455.09999999998</v>
      </c>
      <c r="N74" s="35">
        <v>711.3</v>
      </c>
      <c r="O74" s="35">
        <v>209068.44999999998</v>
      </c>
      <c r="P74" s="35">
        <f t="shared" si="29"/>
        <v>28814.85</v>
      </c>
      <c r="Q74" s="35">
        <f t="shared" si="30"/>
        <v>54879.29999999993</v>
      </c>
      <c r="R74" s="19"/>
    </row>
    <row r="75" spans="1:18">
      <c r="A75" s="15" t="s">
        <v>14</v>
      </c>
      <c r="B75">
        <v>0</v>
      </c>
      <c r="C75">
        <v>677.9</v>
      </c>
      <c r="D75" s="35">
        <v>14118.1</v>
      </c>
      <c r="E75" s="35">
        <v>0</v>
      </c>
      <c r="F75" s="35">
        <v>3646.3</v>
      </c>
      <c r="G75" s="35">
        <v>8575.6</v>
      </c>
      <c r="H75" s="35">
        <v>7242.1</v>
      </c>
      <c r="I75" s="35">
        <v>8472.9000000000015</v>
      </c>
      <c r="J75" s="35">
        <v>25101.5</v>
      </c>
      <c r="K75" s="35">
        <v>3255.7999999999997</v>
      </c>
      <c r="L75" s="35">
        <v>14848.600000000002</v>
      </c>
      <c r="M75" s="35">
        <v>9429.3000000000011</v>
      </c>
      <c r="N75" s="35">
        <v>0</v>
      </c>
      <c r="O75" s="35">
        <v>21538.800000000003</v>
      </c>
      <c r="P75" s="35">
        <f t="shared" si="29"/>
        <v>3774.4000000000024</v>
      </c>
      <c r="Q75" s="35">
        <f t="shared" si="30"/>
        <v>8575.6</v>
      </c>
      <c r="R75" s="19"/>
    </row>
    <row r="76" spans="1:18">
      <c r="A76" s="15" t="s">
        <v>15</v>
      </c>
      <c r="B76">
        <v>2293.1999999999998</v>
      </c>
      <c r="C76">
        <v>2072.8000000000002</v>
      </c>
      <c r="D76" s="35">
        <v>290698.2</v>
      </c>
      <c r="E76" s="35">
        <v>29957.300000000003</v>
      </c>
      <c r="F76" s="35">
        <v>112108.8</v>
      </c>
      <c r="G76" s="35">
        <v>205277.59999999998</v>
      </c>
      <c r="H76" s="35">
        <v>148867.80000000002</v>
      </c>
      <c r="I76" s="35">
        <v>47478.899999999994</v>
      </c>
      <c r="J76" s="35">
        <v>550000.5</v>
      </c>
      <c r="K76" s="35">
        <v>535104.29999999993</v>
      </c>
      <c r="L76" s="35">
        <v>291459.99999999994</v>
      </c>
      <c r="M76" s="35">
        <v>185189.89999999997</v>
      </c>
      <c r="N76" s="35">
        <v>237.29999999999998</v>
      </c>
      <c r="O76" s="35">
        <v>469028</v>
      </c>
      <c r="P76" s="35">
        <f t="shared" si="29"/>
        <v>66220.999999999985</v>
      </c>
      <c r="Q76" s="35">
        <f t="shared" si="30"/>
        <v>175320.3</v>
      </c>
      <c r="R76" s="19"/>
    </row>
    <row r="77" spans="1:18">
      <c r="A77" s="15" t="s">
        <v>16</v>
      </c>
      <c r="B77">
        <v>0</v>
      </c>
      <c r="C77">
        <v>849.5</v>
      </c>
      <c r="D77" s="35">
        <v>46509.600000000006</v>
      </c>
      <c r="E77" s="35">
        <v>0</v>
      </c>
      <c r="F77" s="35">
        <v>6154.9</v>
      </c>
      <c r="G77" s="35">
        <v>6470.7</v>
      </c>
      <c r="H77" s="35">
        <v>22187.999999999996</v>
      </c>
      <c r="I77" s="35">
        <v>15389.5</v>
      </c>
      <c r="J77" s="35">
        <v>58378.399999999994</v>
      </c>
      <c r="K77" s="35">
        <v>5565.1</v>
      </c>
      <c r="L77" s="35">
        <v>20785.800000000003</v>
      </c>
      <c r="M77" s="35">
        <v>11248.399999999998</v>
      </c>
      <c r="N77" s="35">
        <v>31.4</v>
      </c>
      <c r="O77" s="35">
        <v>61662.600000000006</v>
      </c>
      <c r="P77" s="35">
        <f t="shared" si="29"/>
        <v>8998.1</v>
      </c>
      <c r="Q77" s="35">
        <f t="shared" si="30"/>
        <v>6470.7</v>
      </c>
      <c r="R77" s="19"/>
    </row>
    <row r="78" spans="1:18">
      <c r="A78" s="15" t="s">
        <v>93</v>
      </c>
      <c r="B78">
        <v>0</v>
      </c>
      <c r="C78">
        <v>154</v>
      </c>
      <c r="D78" s="35">
        <v>1141.7</v>
      </c>
      <c r="E78" s="35">
        <v>94963.7</v>
      </c>
      <c r="F78" s="35">
        <v>0</v>
      </c>
      <c r="G78" s="35">
        <v>102495.99999999999</v>
      </c>
      <c r="H78" s="35">
        <v>0</v>
      </c>
      <c r="I78" s="35">
        <v>6446.6</v>
      </c>
      <c r="J78" s="35">
        <v>68273.5</v>
      </c>
      <c r="K78" s="35">
        <v>11384.2</v>
      </c>
      <c r="L78" s="35">
        <v>21722.1</v>
      </c>
      <c r="M78" s="35">
        <v>27640.1</v>
      </c>
      <c r="N78" s="35">
        <v>0</v>
      </c>
      <c r="O78" s="35">
        <v>2342.3000000000002</v>
      </c>
      <c r="P78" s="35">
        <f>O78-D78-F78</f>
        <v>1200.6000000000001</v>
      </c>
      <c r="Q78" s="35">
        <f>G78-E78</f>
        <v>7532.2999999999884</v>
      </c>
      <c r="R78" s="19"/>
    </row>
    <row r="79" spans="1:18">
      <c r="A79" s="15" t="s">
        <v>94</v>
      </c>
      <c r="B79">
        <v>0</v>
      </c>
      <c r="C79">
        <v>0</v>
      </c>
      <c r="D79" s="35">
        <v>0</v>
      </c>
      <c r="E79" s="35">
        <v>0</v>
      </c>
      <c r="F79" s="35">
        <v>0</v>
      </c>
      <c r="G79" s="35">
        <v>0</v>
      </c>
      <c r="H79" s="35">
        <v>0</v>
      </c>
      <c r="I79" s="35">
        <v>3496.5</v>
      </c>
      <c r="J79" s="35">
        <v>0</v>
      </c>
      <c r="K79" s="35">
        <v>0</v>
      </c>
      <c r="L79" s="35">
        <v>0</v>
      </c>
      <c r="M79" s="35">
        <v>0</v>
      </c>
      <c r="N79" s="35">
        <v>0</v>
      </c>
      <c r="O79" s="35">
        <v>0</v>
      </c>
      <c r="P79" s="35">
        <f>O79-D79-F79</f>
        <v>0</v>
      </c>
      <c r="Q79" s="35">
        <f>G79-E79</f>
        <v>0</v>
      </c>
      <c r="R79" s="19"/>
    </row>
    <row r="80" spans="1:18">
      <c r="A80" s="15" t="s">
        <v>95</v>
      </c>
      <c r="B80">
        <v>0</v>
      </c>
      <c r="C80">
        <v>0</v>
      </c>
      <c r="D80" s="35">
        <v>136.30000000000001</v>
      </c>
      <c r="E80" s="35">
        <v>0</v>
      </c>
      <c r="F80" s="35">
        <v>0</v>
      </c>
      <c r="G80" s="35">
        <v>11044.3</v>
      </c>
      <c r="H80" s="35">
        <v>350.7</v>
      </c>
      <c r="I80" s="35">
        <v>86781.8</v>
      </c>
      <c r="J80" s="35">
        <v>25.9</v>
      </c>
      <c r="K80" s="35">
        <v>10197.799999999999</v>
      </c>
      <c r="L80" s="35">
        <v>12562.6</v>
      </c>
      <c r="M80" s="35">
        <v>154550.69999999998</v>
      </c>
      <c r="N80" s="35">
        <v>0</v>
      </c>
      <c r="O80" s="35">
        <v>908.00000000000011</v>
      </c>
      <c r="P80" s="35">
        <f>O80-D80-F80</f>
        <v>771.7</v>
      </c>
      <c r="Q80" s="35">
        <f>G80-E80</f>
        <v>11044.3</v>
      </c>
      <c r="R80" s="19"/>
    </row>
    <row r="81" spans="1:18">
      <c r="A81" s="15" t="s">
        <v>17</v>
      </c>
      <c r="B81" s="105">
        <v>3454.6508999999996</v>
      </c>
      <c r="C81" s="105">
        <v>28901.319837970237</v>
      </c>
      <c r="D81" s="35">
        <v>920458.62271999998</v>
      </c>
      <c r="E81" s="35">
        <v>1137633.9000000001</v>
      </c>
      <c r="F81" s="35">
        <v>210488.33837000001</v>
      </c>
      <c r="G81" s="35">
        <v>1508653.9592094021</v>
      </c>
      <c r="H81" s="35">
        <v>431814.95235000004</v>
      </c>
      <c r="I81" s="35">
        <v>418036.48814998876</v>
      </c>
      <c r="J81" s="35">
        <v>1979524.6864315425</v>
      </c>
      <c r="K81" s="35">
        <v>940760.60344102175</v>
      </c>
      <c r="L81" s="35">
        <v>843477.6079456174</v>
      </c>
      <c r="M81" s="35">
        <v>768018.71497129172</v>
      </c>
      <c r="N81" s="35">
        <v>3600.5000000000005</v>
      </c>
      <c r="O81" s="35">
        <v>1345247.6488911351</v>
      </c>
      <c r="P81" s="35">
        <f t="shared" si="29"/>
        <v>214300.68780113512</v>
      </c>
      <c r="Q81" s="35">
        <f t="shared" si="30"/>
        <v>371020.05920940195</v>
      </c>
      <c r="R81" s="19"/>
    </row>
    <row r="84" spans="1:18">
      <c r="C84" t="s">
        <v>338</v>
      </c>
      <c r="E84" t="s">
        <v>339</v>
      </c>
      <c r="G84" t="s">
        <v>340</v>
      </c>
      <c r="I84" t="s">
        <v>341</v>
      </c>
      <c r="K84" t="s">
        <v>342</v>
      </c>
      <c r="M84" t="s">
        <v>343</v>
      </c>
    </row>
    <row r="85" spans="1:18">
      <c r="A85" t="s">
        <v>336</v>
      </c>
      <c r="C85" s="25">
        <f>B24/C24</f>
        <v>0.91605615681525776</v>
      </c>
      <c r="E85" s="25">
        <f>D24/E24</f>
        <v>0.94483644521638432</v>
      </c>
      <c r="G85" s="25">
        <f>F24/G24</f>
        <v>0.25096868782071413</v>
      </c>
      <c r="I85" s="25">
        <f>H24/I24</f>
        <v>0.28088744148178307</v>
      </c>
      <c r="K85" s="25">
        <f>J24/K24</f>
        <v>4.012748080544689E-2</v>
      </c>
      <c r="M85" s="25">
        <f>L24/M24</f>
        <v>0.89467412583083805</v>
      </c>
    </row>
    <row r="86" spans="1:18">
      <c r="C86" s="25">
        <f t="shared" ref="C86:E100" si="31">B25/C25</f>
        <v>0.89441840592853306</v>
      </c>
      <c r="E86" s="25">
        <f t="shared" si="31"/>
        <v>0.82137037298853144</v>
      </c>
      <c r="G86" s="25">
        <f t="shared" ref="G86" si="32">F25/G25</f>
        <v>0.42829061490501608</v>
      </c>
      <c r="I86" s="25">
        <f t="shared" ref="I86:K86" si="33">H25/I25</f>
        <v>0.72513477294816175</v>
      </c>
      <c r="K86" s="25">
        <f t="shared" si="33"/>
        <v>0.14997470960769901</v>
      </c>
      <c r="M86" s="25">
        <f t="shared" ref="M86" si="34">L25/M25</f>
        <v>0.38122023092743013</v>
      </c>
    </row>
    <row r="87" spans="1:18">
      <c r="C87" s="25">
        <f t="shared" si="31"/>
        <v>0.88101127108333266</v>
      </c>
      <c r="E87" s="25">
        <f t="shared" si="31"/>
        <v>0.97793431554628873</v>
      </c>
      <c r="G87" s="25">
        <f t="shared" ref="G87" si="35">F26/G26</f>
        <v>0.26056882556951866</v>
      </c>
      <c r="I87" s="25">
        <f t="shared" ref="I87:K87" si="36">H26/I26</f>
        <v>0.43970827841344229</v>
      </c>
      <c r="K87" s="25">
        <f t="shared" si="36"/>
        <v>6.0538157223294434E-3</v>
      </c>
      <c r="M87" s="25">
        <f t="shared" ref="M87" si="37">L26/M26</f>
        <v>0.52216754394498521</v>
      </c>
    </row>
    <row r="88" spans="1:18">
      <c r="C88" s="25">
        <f t="shared" si="31"/>
        <v>0.95179340537921309</v>
      </c>
      <c r="E88" s="25">
        <f t="shared" si="31"/>
        <v>0.99458538399660934</v>
      </c>
      <c r="G88" s="25">
        <f t="shared" ref="G88" si="38">F27/G27</f>
        <v>0.15826614651062015</v>
      </c>
      <c r="I88" s="25">
        <f t="shared" ref="I88:K88" si="39">H27/I27</f>
        <v>0.11775403784609366</v>
      </c>
      <c r="K88" s="25">
        <f t="shared" si="39"/>
        <v>0.17379477210108951</v>
      </c>
      <c r="M88" s="25">
        <f t="shared" ref="M88" si="40">L27/M27</f>
        <v>0.6255958338156663</v>
      </c>
    </row>
    <row r="89" spans="1:18">
      <c r="C89" s="25">
        <f t="shared" si="31"/>
        <v>0.74523671252478196</v>
      </c>
      <c r="E89" s="25">
        <f t="shared" si="31"/>
        <v>0.69603632025098805</v>
      </c>
      <c r="G89" s="25">
        <f t="shared" ref="G89" si="41">F28/G28</f>
        <v>0.40333041342679793</v>
      </c>
      <c r="I89" s="25">
        <f t="shared" ref="I89:K89" si="42">H28/I28</f>
        <v>8.5829195251276538E-2</v>
      </c>
      <c r="K89" s="25">
        <f t="shared" si="42"/>
        <v>0.10802105302425248</v>
      </c>
      <c r="M89" s="25">
        <f t="shared" ref="M89" si="43">L28/M28</f>
        <v>0.74492420160526562</v>
      </c>
    </row>
    <row r="90" spans="1:18">
      <c r="C90" s="25">
        <f t="shared" si="31"/>
        <v>0.94321438035440996</v>
      </c>
      <c r="E90" s="25">
        <f t="shared" si="31"/>
        <v>0.89707751920280754</v>
      </c>
      <c r="G90" s="25">
        <f t="shared" ref="G90" si="44">F29/G29</f>
        <v>0.32549923693866312</v>
      </c>
      <c r="I90" s="25">
        <f t="shared" ref="I90:K90" si="45">H29/I29</f>
        <v>0.21958849650620688</v>
      </c>
      <c r="K90" s="25">
        <f t="shared" si="45"/>
        <v>9.1555793549450093E-2</v>
      </c>
      <c r="M90" s="25">
        <f t="shared" ref="M90" si="46">L29/M29</f>
        <v>0.4748451601980313</v>
      </c>
    </row>
    <row r="91" spans="1:18">
      <c r="C91" s="25">
        <f t="shared" si="31"/>
        <v>0.68454961926091162</v>
      </c>
      <c r="E91" s="25">
        <f t="shared" si="31"/>
        <v>0.72467138113891794</v>
      </c>
      <c r="G91" s="25">
        <f t="shared" ref="G91" si="47">F30/G30</f>
        <v>0.26244268976057034</v>
      </c>
      <c r="I91" s="25">
        <f t="shared" ref="I91:K91" si="48">H30/I30</f>
        <v>0.29220335335557091</v>
      </c>
      <c r="K91" s="25">
        <f t="shared" si="48"/>
        <v>0.14938321630939491</v>
      </c>
      <c r="M91" s="25">
        <f t="shared" ref="M91" si="49">L30/M30</f>
        <v>0.44609327851007069</v>
      </c>
    </row>
    <row r="92" spans="1:18">
      <c r="C92" s="25">
        <f t="shared" si="31"/>
        <v>0.89829243357026334</v>
      </c>
      <c r="E92" s="25">
        <f t="shared" si="31"/>
        <v>0.45330103989685377</v>
      </c>
      <c r="G92" s="25">
        <f t="shared" ref="G92" si="50">F31/G31</f>
        <v>0.32788984444163422</v>
      </c>
      <c r="I92" s="25">
        <f t="shared" ref="I92:K92" si="51">H31/I31</f>
        <v>0.33733547836790223</v>
      </c>
      <c r="K92" s="25">
        <f t="shared" si="51"/>
        <v>0.11986189243087179</v>
      </c>
      <c r="M92" s="25">
        <f t="shared" ref="M92" si="52">L31/M31</f>
        <v>0.74540407915116602</v>
      </c>
    </row>
    <row r="93" spans="1:18">
      <c r="C93" s="25">
        <f t="shared" si="31"/>
        <v>0.56866160936004895</v>
      </c>
      <c r="E93" s="25">
        <f t="shared" si="31"/>
        <v>0.73499443700849476</v>
      </c>
      <c r="G93" s="25">
        <f t="shared" ref="G93" si="53">F32/G32</f>
        <v>0.64142310548741077</v>
      </c>
      <c r="I93" s="25">
        <f t="shared" ref="I93:K93" si="54">H32/I32</f>
        <v>0.15390936664779117</v>
      </c>
      <c r="K93" s="25">
        <f t="shared" si="54"/>
        <v>5.1568727382056707E-2</v>
      </c>
      <c r="M93" s="25">
        <f t="shared" ref="M93" si="55">L32/M32</f>
        <v>0.27109526516378074</v>
      </c>
    </row>
    <row r="94" spans="1:18">
      <c r="C94" s="25">
        <f t="shared" si="31"/>
        <v>0.94835756607118493</v>
      </c>
      <c r="E94" s="25">
        <f t="shared" si="31"/>
        <v>0.96853220251188754</v>
      </c>
      <c r="G94" s="25">
        <f t="shared" ref="G94" si="56">F33/G33</f>
        <v>0.52600576355298945</v>
      </c>
      <c r="I94" s="25">
        <f t="shared" ref="I94:K94" si="57">H33/I33</f>
        <v>0.1203265221590534</v>
      </c>
      <c r="K94" s="25">
        <f t="shared" si="57"/>
        <v>0.15760448813803779</v>
      </c>
      <c r="M94" s="25">
        <f t="shared" ref="M94" si="58">L33/M33</f>
        <v>0.52455690046453562</v>
      </c>
    </row>
    <row r="95" spans="1:18">
      <c r="C95" s="25">
        <f>B34/C34</f>
        <v>0.8876597262228767</v>
      </c>
      <c r="E95" s="25">
        <f>D34/E34</f>
        <v>0.77492325863955624</v>
      </c>
      <c r="G95" s="25">
        <f>F34/G34</f>
        <v>0.25690750795029665</v>
      </c>
      <c r="I95" s="25">
        <f>H34/I34</f>
        <v>0.18558140577164864</v>
      </c>
      <c r="K95" s="25">
        <f>J34/K34</f>
        <v>0.14326624639767532</v>
      </c>
      <c r="M95" s="25">
        <f>L34/M34</f>
        <v>0.48709734832663065</v>
      </c>
    </row>
    <row r="96" spans="1:18">
      <c r="C96" s="25">
        <f t="shared" si="31"/>
        <v>0.93261034903320406</v>
      </c>
      <c r="E96" s="25">
        <f t="shared" si="31"/>
        <v>0.98099778694571194</v>
      </c>
      <c r="G96" s="25">
        <f t="shared" ref="G96" si="59">F35/G35</f>
        <v>0.22448027882090194</v>
      </c>
      <c r="I96" s="25">
        <f t="shared" ref="I96:K96" si="60">H35/I35</f>
        <v>0.21550376453253309</v>
      </c>
      <c r="K96" s="25">
        <f t="shared" si="60"/>
        <v>9.1950855232744225E-2</v>
      </c>
      <c r="M96" s="25">
        <f t="shared" ref="M96" si="61">L35/M35</f>
        <v>0.58159897622415291</v>
      </c>
    </row>
    <row r="97" spans="3:13">
      <c r="C97" s="25"/>
    </row>
    <row r="99" spans="3:13">
      <c r="C99" s="25" t="e">
        <f t="shared" si="31"/>
        <v>#DIV/0!</v>
      </c>
    </row>
    <row r="100" spans="3:13">
      <c r="C100" s="25" t="e">
        <f t="shared" si="31"/>
        <v>#DIV/0!</v>
      </c>
    </row>
    <row r="101" spans="3:13">
      <c r="C101" s="25">
        <f>B40/C40</f>
        <v>0.77179525510018332</v>
      </c>
      <c r="E101" s="25">
        <f>D40/E40</f>
        <v>0.77060699086912099</v>
      </c>
      <c r="G101" s="25">
        <f>F40/G40</f>
        <v>0.31638226083283549</v>
      </c>
      <c r="I101" s="25">
        <f>H40/I40</f>
        <v>0.18051114749052963</v>
      </c>
      <c r="K101" s="25">
        <f>J40/K40</f>
        <v>9.6559621422297057E-2</v>
      </c>
      <c r="M101" s="25">
        <f>L40/M40</f>
        <v>0.45857939626603128</v>
      </c>
    </row>
  </sheetData>
  <sheetProtection algorithmName="SHA-512" hashValue="AF2ZbaMXCNSPiAwVUwj7Wkd8LEpQtd0oJCcCpiJLjdKB9b5ySwx4p6nwVezACy2uQCLNlSYQADKOB82Q9IuTAw==" saltValue="2coZMSji7Mqazl2TcYpc3Q==" spinCount="100000" sheet="1" objects="1" scenarios="1"/>
  <mergeCells count="26">
    <mergeCell ref="B22:C22"/>
    <mergeCell ref="J22:K22"/>
    <mergeCell ref="H22:I22"/>
    <mergeCell ref="AD22:AE22"/>
    <mergeCell ref="AR22:AS22"/>
    <mergeCell ref="P22:Q22"/>
    <mergeCell ref="R22:S22"/>
    <mergeCell ref="D22:E22"/>
    <mergeCell ref="F22:G22"/>
    <mergeCell ref="L22:M22"/>
    <mergeCell ref="BB22:BC22"/>
    <mergeCell ref="X22:Y22"/>
    <mergeCell ref="AX22:AY22"/>
    <mergeCell ref="AT22:AU22"/>
    <mergeCell ref="N22:O22"/>
    <mergeCell ref="Z22:AA22"/>
    <mergeCell ref="AF22:AG22"/>
    <mergeCell ref="AJ22:AK22"/>
    <mergeCell ref="AH22:AI22"/>
    <mergeCell ref="AP22:AQ22"/>
    <mergeCell ref="AB22:AC22"/>
    <mergeCell ref="AZ22:BA22"/>
    <mergeCell ref="V22:W22"/>
    <mergeCell ref="AN22:AO22"/>
    <mergeCell ref="AL22:AM22"/>
    <mergeCell ref="AV22:AW22"/>
  </mergeCells>
  <conditionalFormatting sqref="C85:C96">
    <cfRule type="colorScale" priority="14">
      <colorScale>
        <cfvo type="min"/>
        <cfvo type="percentile" val="50"/>
        <cfvo type="max"/>
        <color rgb="FFF8696B"/>
        <color rgb="FFFFEB84"/>
        <color rgb="FF63BE7B"/>
      </colorScale>
    </cfRule>
  </conditionalFormatting>
  <conditionalFormatting sqref="E85:E96">
    <cfRule type="colorScale" priority="13">
      <colorScale>
        <cfvo type="min"/>
        <cfvo type="percentile" val="50"/>
        <cfvo type="max"/>
        <color rgb="FFF8696B"/>
        <color rgb="FFFFEB84"/>
        <color rgb="FF63BE7B"/>
      </colorScale>
    </cfRule>
  </conditionalFormatting>
  <conditionalFormatting sqref="G85:G96">
    <cfRule type="colorScale" priority="12">
      <colorScale>
        <cfvo type="min"/>
        <cfvo type="percentile" val="50"/>
        <cfvo type="max"/>
        <color rgb="FFF8696B"/>
        <color rgb="FFFFEB84"/>
        <color rgb="FF63BE7B"/>
      </colorScale>
    </cfRule>
  </conditionalFormatting>
  <conditionalFormatting sqref="I85:I96">
    <cfRule type="colorScale" priority="11">
      <colorScale>
        <cfvo type="min"/>
        <cfvo type="percentile" val="50"/>
        <cfvo type="max"/>
        <color rgb="FFF8696B"/>
        <color rgb="FFFFEB84"/>
        <color rgb="FF63BE7B"/>
      </colorScale>
    </cfRule>
  </conditionalFormatting>
  <conditionalFormatting sqref="K85:K96">
    <cfRule type="colorScale" priority="10">
      <colorScale>
        <cfvo type="min"/>
        <cfvo type="percentile" val="50"/>
        <cfvo type="max"/>
        <color rgb="FFF8696B"/>
        <color rgb="FFFFEB84"/>
        <color rgb="FF63BE7B"/>
      </colorScale>
    </cfRule>
  </conditionalFormatting>
  <conditionalFormatting sqref="M85:M96">
    <cfRule type="colorScale" priority="9">
      <colorScale>
        <cfvo type="min"/>
        <cfvo type="percentile" val="50"/>
        <cfvo type="max"/>
        <color rgb="FFF8696B"/>
        <color rgb="FFFFEB84"/>
        <color rgb="FF63BE7B"/>
      </colorScale>
    </cfRule>
  </conditionalFormatting>
  <conditionalFormatting sqref="C99">
    <cfRule type="colorScale" priority="8">
      <colorScale>
        <cfvo type="min"/>
        <cfvo type="percentile" val="50"/>
        <cfvo type="max"/>
        <color rgb="FFF8696B"/>
        <color rgb="FFFFEB84"/>
        <color rgb="FF63BE7B"/>
      </colorScale>
    </cfRule>
  </conditionalFormatting>
  <conditionalFormatting sqref="C100">
    <cfRule type="colorScale" priority="7">
      <colorScale>
        <cfvo type="min"/>
        <cfvo type="percentile" val="50"/>
        <cfvo type="max"/>
        <color rgb="FFF8696B"/>
        <color rgb="FFFFEB84"/>
        <color rgb="FF63BE7B"/>
      </colorScale>
    </cfRule>
  </conditionalFormatting>
  <conditionalFormatting sqref="C101">
    <cfRule type="colorScale" priority="6">
      <colorScale>
        <cfvo type="min"/>
        <cfvo type="percentile" val="50"/>
        <cfvo type="max"/>
        <color rgb="FFF8696B"/>
        <color rgb="FFFFEB84"/>
        <color rgb="FF63BE7B"/>
      </colorScale>
    </cfRule>
  </conditionalFormatting>
  <conditionalFormatting sqref="E101">
    <cfRule type="colorScale" priority="5">
      <colorScale>
        <cfvo type="min"/>
        <cfvo type="percentile" val="50"/>
        <cfvo type="max"/>
        <color rgb="FFF8696B"/>
        <color rgb="FFFFEB84"/>
        <color rgb="FF63BE7B"/>
      </colorScale>
    </cfRule>
  </conditionalFormatting>
  <conditionalFormatting sqref="G101">
    <cfRule type="colorScale" priority="4">
      <colorScale>
        <cfvo type="min"/>
        <cfvo type="percentile" val="50"/>
        <cfvo type="max"/>
        <color rgb="FFF8696B"/>
        <color rgb="FFFFEB84"/>
        <color rgb="FF63BE7B"/>
      </colorScale>
    </cfRule>
  </conditionalFormatting>
  <conditionalFormatting sqref="I101">
    <cfRule type="colorScale" priority="3">
      <colorScale>
        <cfvo type="min"/>
        <cfvo type="percentile" val="50"/>
        <cfvo type="max"/>
        <color rgb="FFF8696B"/>
        <color rgb="FFFFEB84"/>
        <color rgb="FF63BE7B"/>
      </colorScale>
    </cfRule>
  </conditionalFormatting>
  <conditionalFormatting sqref="K101">
    <cfRule type="colorScale" priority="2">
      <colorScale>
        <cfvo type="min"/>
        <cfvo type="percentile" val="50"/>
        <cfvo type="max"/>
        <color rgb="FFF8696B"/>
        <color rgb="FFFFEB84"/>
        <color rgb="FF63BE7B"/>
      </colorScale>
    </cfRule>
  </conditionalFormatting>
  <conditionalFormatting sqref="M101">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B861E-869B-E441-8D84-D2ECF1C21B93}">
  <dimension ref="A1:AY60"/>
  <sheetViews>
    <sheetView zoomScale="110" zoomScaleNormal="110" workbookViewId="0">
      <selection activeCell="L31" sqref="L31"/>
    </sheetView>
  </sheetViews>
  <sheetFormatPr baseColWidth="10" defaultRowHeight="15"/>
  <cols>
    <col min="2" max="3" width="16.33203125" customWidth="1"/>
  </cols>
  <sheetData>
    <row r="1" spans="1:51" s="21" customFormat="1" ht="144">
      <c r="A1" s="21" t="s">
        <v>204</v>
      </c>
      <c r="B1" s="21" t="s">
        <v>205</v>
      </c>
      <c r="C1" s="21" t="s">
        <v>206</v>
      </c>
      <c r="D1" s="21" t="s">
        <v>207</v>
      </c>
      <c r="E1" s="21" t="s">
        <v>208</v>
      </c>
      <c r="F1" s="21" t="s">
        <v>209</v>
      </c>
      <c r="G1" s="21" t="s">
        <v>210</v>
      </c>
      <c r="H1" s="21" t="s">
        <v>211</v>
      </c>
      <c r="I1" s="21" t="s">
        <v>212</v>
      </c>
      <c r="J1" s="21" t="s">
        <v>213</v>
      </c>
      <c r="K1" s="21" t="s">
        <v>214</v>
      </c>
      <c r="L1" s="21" t="s">
        <v>215</v>
      </c>
      <c r="M1" s="21" t="s">
        <v>216</v>
      </c>
      <c r="N1" s="21" t="s">
        <v>217</v>
      </c>
      <c r="O1" s="21" t="s">
        <v>218</v>
      </c>
      <c r="P1" s="21" t="s">
        <v>219</v>
      </c>
      <c r="Q1" s="21" t="s">
        <v>220</v>
      </c>
      <c r="R1" s="21" t="s">
        <v>221</v>
      </c>
      <c r="S1" s="21" t="s">
        <v>222</v>
      </c>
      <c r="T1" s="21" t="s">
        <v>223</v>
      </c>
      <c r="U1" s="21" t="s">
        <v>224</v>
      </c>
      <c r="V1" s="21" t="s">
        <v>225</v>
      </c>
      <c r="W1" s="21" t="s">
        <v>226</v>
      </c>
      <c r="X1" s="21" t="s">
        <v>227</v>
      </c>
      <c r="Y1" s="21" t="s">
        <v>228</v>
      </c>
      <c r="Z1" s="21" t="s">
        <v>229</v>
      </c>
      <c r="AA1" s="21" t="s">
        <v>230</v>
      </c>
      <c r="AB1" s="21" t="s">
        <v>231</v>
      </c>
      <c r="AD1" s="21" t="s">
        <v>232</v>
      </c>
      <c r="AE1" s="21" t="s">
        <v>233</v>
      </c>
      <c r="AF1" s="21" t="s">
        <v>234</v>
      </c>
      <c r="AG1" s="21" t="s">
        <v>235</v>
      </c>
      <c r="AH1" s="21" t="s">
        <v>236</v>
      </c>
      <c r="AI1" s="21" t="s">
        <v>237</v>
      </c>
      <c r="AJ1" s="21" t="s">
        <v>238</v>
      </c>
      <c r="AK1" s="21" t="s">
        <v>239</v>
      </c>
      <c r="AL1" s="21" t="s">
        <v>240</v>
      </c>
      <c r="AM1" s="21" t="s">
        <v>241</v>
      </c>
      <c r="AN1" s="21" t="s">
        <v>242</v>
      </c>
      <c r="AO1" s="21" t="s">
        <v>243</v>
      </c>
      <c r="AP1" s="21" t="s">
        <v>244</v>
      </c>
      <c r="AQ1" s="21" t="s">
        <v>245</v>
      </c>
      <c r="AR1" s="21" t="s">
        <v>246</v>
      </c>
      <c r="AS1" s="21" t="s">
        <v>247</v>
      </c>
      <c r="AT1" s="21" t="s">
        <v>248</v>
      </c>
      <c r="AU1" s="21" t="s">
        <v>249</v>
      </c>
      <c r="AY1" s="21" t="s">
        <v>266</v>
      </c>
    </row>
    <row r="2" spans="1:51">
      <c r="A2">
        <v>144005</v>
      </c>
      <c r="B2" t="s">
        <v>5</v>
      </c>
      <c r="C2" s="67">
        <f t="shared" ref="C2:C13" si="0">MAX(J2,E2)</f>
        <v>6023</v>
      </c>
      <c r="D2" s="67">
        <f t="shared" ref="D2:D13" si="1">MAX(I2,F2)</f>
        <v>7354</v>
      </c>
      <c r="E2" s="67">
        <f t="shared" ref="E2:E13" si="2">MAX(K2:AB2)</f>
        <v>6023</v>
      </c>
      <c r="F2" s="67">
        <f t="shared" ref="F2:F13" si="3">MAX(AD2:AU2)</f>
        <v>7354</v>
      </c>
      <c r="G2" s="68">
        <f t="shared" ref="G2:G13" si="4">POWER(AB2/W2,1/5)-1</f>
        <v>-0.10911123457592331</v>
      </c>
      <c r="H2" s="68">
        <f t="shared" ref="H2:H13" si="5">POWER(AU2/AP2,1/5)-1</f>
        <v>-7.9391711162974055E-2</v>
      </c>
      <c r="I2" s="67">
        <f t="shared" ref="I2:I13" si="6">AU2*AU2/AP2</f>
        <v>1564.5489100055897</v>
      </c>
      <c r="J2" s="67">
        <f t="shared" ref="J2:J13" si="7">AB2*AB2/W2</f>
        <v>1165.6117265603891</v>
      </c>
      <c r="K2" s="69">
        <v>5022</v>
      </c>
      <c r="L2" s="69">
        <v>5035</v>
      </c>
      <c r="M2" s="69">
        <v>5198</v>
      </c>
      <c r="N2" s="69">
        <v>4977</v>
      </c>
      <c r="O2" s="69">
        <v>5032</v>
      </c>
      <c r="P2" s="69">
        <v>5106</v>
      </c>
      <c r="Q2" s="69">
        <v>5650</v>
      </c>
      <c r="R2" s="69">
        <v>6023</v>
      </c>
      <c r="S2" s="69">
        <v>5436</v>
      </c>
      <c r="T2" s="69">
        <v>4871</v>
      </c>
      <c r="U2" s="69">
        <v>4406</v>
      </c>
      <c r="V2" s="69">
        <v>4061</v>
      </c>
      <c r="W2" s="69">
        <v>3701</v>
      </c>
      <c r="X2" s="69">
        <v>2817</v>
      </c>
      <c r="Y2" s="69">
        <v>2260</v>
      </c>
      <c r="Z2" s="69">
        <v>2265</v>
      </c>
      <c r="AA2" s="69">
        <v>2424</v>
      </c>
      <c r="AB2" s="69">
        <v>2077</v>
      </c>
      <c r="AC2" s="69"/>
      <c r="AD2" s="69">
        <v>6835</v>
      </c>
      <c r="AE2" s="69">
        <v>7131</v>
      </c>
      <c r="AF2" s="69">
        <v>7035</v>
      </c>
      <c r="AG2" s="69">
        <v>6810</v>
      </c>
      <c r="AH2" s="69">
        <v>6820</v>
      </c>
      <c r="AI2" s="69">
        <v>7235</v>
      </c>
      <c r="AJ2" s="69">
        <v>7354</v>
      </c>
      <c r="AK2" s="69">
        <v>6882</v>
      </c>
      <c r="AL2" s="69">
        <v>6107</v>
      </c>
      <c r="AM2" s="69">
        <v>5701</v>
      </c>
      <c r="AN2" s="69">
        <v>5211</v>
      </c>
      <c r="AO2" s="69">
        <v>4767</v>
      </c>
      <c r="AP2" s="69">
        <v>3578</v>
      </c>
      <c r="AQ2" s="69">
        <v>3101</v>
      </c>
      <c r="AR2" s="69">
        <v>2964</v>
      </c>
      <c r="AS2" s="69">
        <v>3039</v>
      </c>
      <c r="AT2" s="69">
        <v>2644</v>
      </c>
      <c r="AU2" s="69">
        <v>2366</v>
      </c>
      <c r="AW2" s="74">
        <f t="shared" ref="AW2:AW14" si="8">(AU2-AJ2)/AJ2</f>
        <v>-0.67827032907261353</v>
      </c>
      <c r="AY2" s="67">
        <f t="shared" ref="AY2:AY14" si="9">AVERAGE(AU2,AO2,AJ2)</f>
        <v>4829</v>
      </c>
    </row>
    <row r="3" spans="1:51">
      <c r="A3">
        <v>144892</v>
      </c>
      <c r="B3" t="s">
        <v>6</v>
      </c>
      <c r="C3" s="67">
        <f t="shared" si="0"/>
        <v>11428</v>
      </c>
      <c r="D3" s="67">
        <f t="shared" si="1"/>
        <v>12349</v>
      </c>
      <c r="E3" s="67">
        <f t="shared" si="2"/>
        <v>11428</v>
      </c>
      <c r="F3" s="67">
        <f t="shared" si="3"/>
        <v>12349</v>
      </c>
      <c r="G3" s="68">
        <f t="shared" si="4"/>
        <v>-3.9670088789480418E-2</v>
      </c>
      <c r="H3" s="68">
        <f t="shared" si="5"/>
        <v>3.0287001402009128E-2</v>
      </c>
      <c r="I3" s="67">
        <f t="shared" si="6"/>
        <v>9992.941874578557</v>
      </c>
      <c r="J3" s="67">
        <f t="shared" si="7"/>
        <v>5042.76703267628</v>
      </c>
      <c r="K3" s="69">
        <v>10788</v>
      </c>
      <c r="L3" s="69">
        <v>10829</v>
      </c>
      <c r="M3" s="69">
        <v>11234</v>
      </c>
      <c r="N3" s="69">
        <v>11428</v>
      </c>
      <c r="O3" s="69">
        <v>11250</v>
      </c>
      <c r="P3" s="69">
        <v>11168</v>
      </c>
      <c r="Q3" s="69">
        <v>11045</v>
      </c>
      <c r="R3" s="69">
        <v>10608</v>
      </c>
      <c r="S3" s="69">
        <v>10125</v>
      </c>
      <c r="T3" s="69">
        <v>9414</v>
      </c>
      <c r="U3" s="69">
        <v>8782</v>
      </c>
      <c r="V3" s="69">
        <v>8023</v>
      </c>
      <c r="W3" s="69">
        <v>7559</v>
      </c>
      <c r="X3" s="69">
        <v>6465</v>
      </c>
      <c r="Y3" s="69">
        <v>5836</v>
      </c>
      <c r="Z3" s="69">
        <v>5828</v>
      </c>
      <c r="AA3" s="69">
        <v>5850</v>
      </c>
      <c r="AB3" s="69">
        <v>6174</v>
      </c>
      <c r="AC3" s="69"/>
      <c r="AD3" s="69">
        <v>11651</v>
      </c>
      <c r="AE3" s="69">
        <v>12129</v>
      </c>
      <c r="AF3" s="69">
        <v>12349</v>
      </c>
      <c r="AG3" s="69">
        <v>12179</v>
      </c>
      <c r="AH3" s="69">
        <v>12040</v>
      </c>
      <c r="AI3" s="69">
        <v>11966</v>
      </c>
      <c r="AJ3" s="69">
        <v>11630</v>
      </c>
      <c r="AK3" s="69">
        <v>11178</v>
      </c>
      <c r="AL3" s="69">
        <v>10417</v>
      </c>
      <c r="AM3" s="69">
        <v>9775</v>
      </c>
      <c r="AN3" s="69">
        <v>8913</v>
      </c>
      <c r="AO3" s="69">
        <v>8520</v>
      </c>
      <c r="AP3" s="69">
        <v>7415</v>
      </c>
      <c r="AQ3" s="69">
        <v>7030</v>
      </c>
      <c r="AR3" s="69">
        <v>7526</v>
      </c>
      <c r="AS3" s="69">
        <v>7806</v>
      </c>
      <c r="AT3" s="69">
        <v>8626</v>
      </c>
      <c r="AU3" s="69">
        <v>8608</v>
      </c>
      <c r="AW3" s="74">
        <f t="shared" si="8"/>
        <v>-0.25984522785898539</v>
      </c>
      <c r="AY3" s="67">
        <f t="shared" si="9"/>
        <v>9586</v>
      </c>
    </row>
    <row r="4" spans="1:51">
      <c r="A4">
        <v>145336</v>
      </c>
      <c r="B4" t="s">
        <v>7</v>
      </c>
      <c r="C4" s="67">
        <f t="shared" si="0"/>
        <v>4585</v>
      </c>
      <c r="D4" s="67">
        <f t="shared" si="1"/>
        <v>5938</v>
      </c>
      <c r="E4" s="67">
        <f t="shared" si="2"/>
        <v>4585</v>
      </c>
      <c r="F4" s="67">
        <f t="shared" si="3"/>
        <v>5938</v>
      </c>
      <c r="G4" s="68">
        <f t="shared" si="4"/>
        <v>-4.6532873030578736E-2</v>
      </c>
      <c r="H4" s="68">
        <f t="shared" si="5"/>
        <v>-5.4585836180046088E-2</v>
      </c>
      <c r="I4" s="67">
        <f t="shared" si="6"/>
        <v>3319.4749957037293</v>
      </c>
      <c r="J4" s="67">
        <f t="shared" si="7"/>
        <v>2847.0597600872411</v>
      </c>
      <c r="K4" s="69">
        <v>3769</v>
      </c>
      <c r="L4" s="69">
        <v>3820</v>
      </c>
      <c r="M4" s="69">
        <v>3806</v>
      </c>
      <c r="N4" s="69">
        <v>4008</v>
      </c>
      <c r="O4" s="69">
        <v>4232</v>
      </c>
      <c r="P4" s="69">
        <v>4258</v>
      </c>
      <c r="Q4" s="69">
        <v>4453</v>
      </c>
      <c r="R4" s="69">
        <v>4225</v>
      </c>
      <c r="S4" s="69">
        <v>4334</v>
      </c>
      <c r="T4" s="69">
        <v>4230</v>
      </c>
      <c r="U4" s="69">
        <v>4105</v>
      </c>
      <c r="V4" s="69">
        <v>4490</v>
      </c>
      <c r="W4" s="69">
        <v>4585</v>
      </c>
      <c r="X4" s="69">
        <v>4338</v>
      </c>
      <c r="Y4" s="69">
        <v>4380</v>
      </c>
      <c r="Z4" s="69">
        <v>3747</v>
      </c>
      <c r="AA4" s="69">
        <v>3383</v>
      </c>
      <c r="AB4" s="69">
        <v>3613</v>
      </c>
      <c r="AC4" s="69"/>
      <c r="AD4" s="69">
        <v>5652</v>
      </c>
      <c r="AE4" s="69">
        <v>5405</v>
      </c>
      <c r="AF4" s="69">
        <v>5382</v>
      </c>
      <c r="AG4" s="69">
        <v>5692</v>
      </c>
      <c r="AH4" s="69">
        <v>5636</v>
      </c>
      <c r="AI4" s="69">
        <v>5674</v>
      </c>
      <c r="AJ4" s="69">
        <v>5660</v>
      </c>
      <c r="AK4" s="69">
        <v>5489</v>
      </c>
      <c r="AL4" s="69">
        <v>5530</v>
      </c>
      <c r="AM4" s="69">
        <v>5568</v>
      </c>
      <c r="AN4" s="69">
        <v>5776</v>
      </c>
      <c r="AO4" s="69">
        <v>5938</v>
      </c>
      <c r="AP4" s="69">
        <v>5819</v>
      </c>
      <c r="AQ4" s="69">
        <v>5185</v>
      </c>
      <c r="AR4" s="69">
        <v>4857</v>
      </c>
      <c r="AS4" s="69">
        <v>4789</v>
      </c>
      <c r="AT4" s="69">
        <v>4650</v>
      </c>
      <c r="AU4" s="69">
        <v>4395</v>
      </c>
      <c r="AW4" s="74">
        <f t="shared" si="8"/>
        <v>-0.22349823321554771</v>
      </c>
      <c r="AY4" s="67">
        <f t="shared" si="9"/>
        <v>5331</v>
      </c>
    </row>
    <row r="5" spans="1:51">
      <c r="A5">
        <v>145813</v>
      </c>
      <c r="B5" t="s">
        <v>8</v>
      </c>
      <c r="C5" s="67">
        <f t="shared" si="0"/>
        <v>19434</v>
      </c>
      <c r="D5" s="67">
        <f t="shared" si="1"/>
        <v>21310</v>
      </c>
      <c r="E5" s="67">
        <f t="shared" si="2"/>
        <v>19434</v>
      </c>
      <c r="F5" s="67">
        <f t="shared" si="3"/>
        <v>21310</v>
      </c>
      <c r="G5" s="68">
        <f t="shared" si="4"/>
        <v>-8.5861603469594705E-4</v>
      </c>
      <c r="H5" s="68">
        <f t="shared" si="5"/>
        <v>-7.7821457658928672E-3</v>
      </c>
      <c r="I5" s="67">
        <f t="shared" si="6"/>
        <v>19457.877703312894</v>
      </c>
      <c r="J5" s="67">
        <f t="shared" si="7"/>
        <v>18738.347142857143</v>
      </c>
      <c r="K5" s="69">
        <v>18931</v>
      </c>
      <c r="L5" s="69">
        <v>18715</v>
      </c>
      <c r="M5" s="69">
        <v>18617</v>
      </c>
      <c r="N5" s="69">
        <v>18775</v>
      </c>
      <c r="O5" s="69">
        <v>18555</v>
      </c>
      <c r="P5" s="69">
        <v>18899</v>
      </c>
      <c r="Q5" s="69">
        <v>19238</v>
      </c>
      <c r="R5" s="69">
        <v>19334</v>
      </c>
      <c r="S5" s="69">
        <v>19434</v>
      </c>
      <c r="T5" s="69">
        <v>18862</v>
      </c>
      <c r="U5" s="69">
        <v>18515</v>
      </c>
      <c r="V5" s="69">
        <v>18850</v>
      </c>
      <c r="W5" s="69">
        <v>18900</v>
      </c>
      <c r="X5" s="69">
        <v>19235</v>
      </c>
      <c r="Y5" s="69">
        <v>19054</v>
      </c>
      <c r="Z5" s="69">
        <v>18919</v>
      </c>
      <c r="AA5" s="69">
        <v>19161</v>
      </c>
      <c r="AB5" s="69">
        <v>18819</v>
      </c>
      <c r="AC5" s="69"/>
      <c r="AD5" s="69">
        <v>20757</v>
      </c>
      <c r="AE5" s="69">
        <v>20653</v>
      </c>
      <c r="AF5" s="69">
        <v>20521</v>
      </c>
      <c r="AG5" s="69">
        <v>20274</v>
      </c>
      <c r="AH5" s="69">
        <v>20799</v>
      </c>
      <c r="AI5" s="69">
        <v>21184</v>
      </c>
      <c r="AJ5" s="69">
        <v>21134</v>
      </c>
      <c r="AK5" s="69">
        <v>21310</v>
      </c>
      <c r="AL5" s="69">
        <v>20706</v>
      </c>
      <c r="AM5" s="69">
        <v>20272</v>
      </c>
      <c r="AN5" s="69">
        <v>20615</v>
      </c>
      <c r="AO5" s="69">
        <v>20760</v>
      </c>
      <c r="AP5" s="69">
        <v>21039</v>
      </c>
      <c r="AQ5" s="69">
        <v>20784</v>
      </c>
      <c r="AR5" s="69">
        <v>20635</v>
      </c>
      <c r="AS5" s="69">
        <v>20878</v>
      </c>
      <c r="AT5" s="69">
        <v>20720</v>
      </c>
      <c r="AU5" s="69">
        <v>20233</v>
      </c>
      <c r="AW5" s="74">
        <f t="shared" si="8"/>
        <v>-4.2632724519731241E-2</v>
      </c>
      <c r="AY5" s="67">
        <f t="shared" si="9"/>
        <v>20709</v>
      </c>
    </row>
    <row r="6" spans="1:51">
      <c r="A6">
        <v>147776</v>
      </c>
      <c r="B6" t="s">
        <v>9</v>
      </c>
      <c r="C6" s="67">
        <f t="shared" si="0"/>
        <v>8669</v>
      </c>
      <c r="D6" s="67">
        <f t="shared" si="1"/>
        <v>12227</v>
      </c>
      <c r="E6" s="67">
        <f t="shared" si="2"/>
        <v>8669</v>
      </c>
      <c r="F6" s="67">
        <f t="shared" si="3"/>
        <v>12227</v>
      </c>
      <c r="G6" s="68">
        <f t="shared" si="4"/>
        <v>-5.262101493255833E-2</v>
      </c>
      <c r="H6" s="68">
        <f t="shared" si="5"/>
        <v>-7.5545140196266236E-2</v>
      </c>
      <c r="I6" s="67">
        <f t="shared" si="6"/>
        <v>4348.2491088278466</v>
      </c>
      <c r="J6" s="67">
        <f t="shared" si="7"/>
        <v>4025.6980613425926</v>
      </c>
      <c r="K6" s="69">
        <v>3948</v>
      </c>
      <c r="L6" s="69">
        <v>8546</v>
      </c>
      <c r="M6" s="69">
        <v>8669</v>
      </c>
      <c r="N6" s="69">
        <v>8481</v>
      </c>
      <c r="O6" s="69">
        <v>8173</v>
      </c>
      <c r="P6" s="69">
        <v>8069</v>
      </c>
      <c r="Q6" s="69">
        <v>8502</v>
      </c>
      <c r="R6" s="69">
        <v>8661</v>
      </c>
      <c r="S6" s="69">
        <v>8473</v>
      </c>
      <c r="T6" s="69">
        <v>8004</v>
      </c>
      <c r="U6" s="69">
        <v>7477</v>
      </c>
      <c r="V6" s="69">
        <v>7119</v>
      </c>
      <c r="W6" s="69">
        <v>6912</v>
      </c>
      <c r="X6" s="69">
        <v>6621</v>
      </c>
      <c r="Y6" s="69">
        <v>6296</v>
      </c>
      <c r="Z6" s="69">
        <v>5711</v>
      </c>
      <c r="AA6" s="69">
        <v>5350</v>
      </c>
      <c r="AB6" s="69">
        <v>5275</v>
      </c>
      <c r="AC6" s="69"/>
      <c r="AD6" s="69">
        <v>12164</v>
      </c>
      <c r="AE6" s="69">
        <v>12227</v>
      </c>
      <c r="AF6" s="69">
        <v>12056</v>
      </c>
      <c r="AG6" s="69">
        <v>11644</v>
      </c>
      <c r="AH6" s="69">
        <v>11193</v>
      </c>
      <c r="AI6" s="69">
        <v>11631</v>
      </c>
      <c r="AJ6" s="69">
        <v>11746</v>
      </c>
      <c r="AK6" s="69">
        <v>11580</v>
      </c>
      <c r="AL6" s="69">
        <v>11149</v>
      </c>
      <c r="AM6" s="69">
        <v>10821</v>
      </c>
      <c r="AN6" s="69">
        <v>10275</v>
      </c>
      <c r="AO6" s="69">
        <v>9891</v>
      </c>
      <c r="AP6" s="69">
        <v>9538</v>
      </c>
      <c r="AQ6" s="69">
        <v>8984</v>
      </c>
      <c r="AR6" s="69">
        <v>8103</v>
      </c>
      <c r="AS6" s="69">
        <v>7423</v>
      </c>
      <c r="AT6" s="69">
        <v>7119</v>
      </c>
      <c r="AU6" s="69">
        <v>6440</v>
      </c>
      <c r="AW6" s="74">
        <f t="shared" si="8"/>
        <v>-0.45172824791418353</v>
      </c>
      <c r="AY6" s="67">
        <f t="shared" si="9"/>
        <v>9359</v>
      </c>
    </row>
    <row r="7" spans="1:51">
      <c r="A7">
        <v>147703</v>
      </c>
      <c r="B7" t="s">
        <v>10</v>
      </c>
      <c r="C7" s="67">
        <f t="shared" si="0"/>
        <v>21457</v>
      </c>
      <c r="D7" s="67">
        <f t="shared" si="1"/>
        <v>25313</v>
      </c>
      <c r="E7" s="67">
        <f t="shared" si="2"/>
        <v>21457</v>
      </c>
      <c r="F7" s="67">
        <f t="shared" si="3"/>
        <v>25313</v>
      </c>
      <c r="G7" s="68">
        <f t="shared" si="4"/>
        <v>-3.8235085667123858E-2</v>
      </c>
      <c r="H7" s="68">
        <f t="shared" si="5"/>
        <v>-3.1129255510350839E-2</v>
      </c>
      <c r="I7" s="67">
        <f t="shared" si="6"/>
        <v>13859.729476728899</v>
      </c>
      <c r="J7" s="67">
        <f t="shared" si="7"/>
        <v>11623.397902709001</v>
      </c>
      <c r="K7" s="69">
        <v>21105</v>
      </c>
      <c r="L7" s="69">
        <v>20930</v>
      </c>
      <c r="M7" s="69">
        <v>21235</v>
      </c>
      <c r="N7" s="69">
        <v>21457</v>
      </c>
      <c r="O7" s="69">
        <v>21172</v>
      </c>
      <c r="P7" s="69">
        <v>20762</v>
      </c>
      <c r="Q7" s="69">
        <v>20650</v>
      </c>
      <c r="R7" s="69">
        <v>20175</v>
      </c>
      <c r="S7" s="69">
        <v>19396</v>
      </c>
      <c r="T7" s="69">
        <v>18539</v>
      </c>
      <c r="U7" s="69">
        <v>17977</v>
      </c>
      <c r="V7" s="69">
        <v>17568</v>
      </c>
      <c r="W7" s="69">
        <v>17165</v>
      </c>
      <c r="X7" s="69">
        <v>16281</v>
      </c>
      <c r="Y7" s="69">
        <v>15483</v>
      </c>
      <c r="Z7" s="69">
        <v>14722</v>
      </c>
      <c r="AA7" s="69">
        <v>14251</v>
      </c>
      <c r="AB7" s="69">
        <v>14125</v>
      </c>
      <c r="AC7" s="69"/>
      <c r="AD7" s="69">
        <v>24820</v>
      </c>
      <c r="AE7" s="69">
        <v>25208</v>
      </c>
      <c r="AF7" s="69">
        <v>25313</v>
      </c>
      <c r="AG7" s="69">
        <v>25254</v>
      </c>
      <c r="AH7" s="69">
        <v>24397</v>
      </c>
      <c r="AI7" s="69">
        <v>24424</v>
      </c>
      <c r="AJ7" s="69">
        <v>23850</v>
      </c>
      <c r="AK7" s="69">
        <v>22990</v>
      </c>
      <c r="AL7" s="69">
        <v>21869</v>
      </c>
      <c r="AM7" s="69">
        <v>21138</v>
      </c>
      <c r="AN7" s="69">
        <v>20611</v>
      </c>
      <c r="AO7" s="69">
        <v>20130</v>
      </c>
      <c r="AP7" s="69">
        <v>19015</v>
      </c>
      <c r="AQ7" s="69">
        <v>18045</v>
      </c>
      <c r="AR7" s="69">
        <v>17169</v>
      </c>
      <c r="AS7" s="69">
        <v>16609</v>
      </c>
      <c r="AT7" s="69">
        <v>16769</v>
      </c>
      <c r="AU7" s="69">
        <v>16234</v>
      </c>
      <c r="AW7" s="74">
        <f t="shared" si="8"/>
        <v>-0.31932914046121591</v>
      </c>
      <c r="AY7" s="67">
        <f t="shared" si="9"/>
        <v>20071.333333333332</v>
      </c>
    </row>
    <row r="8" spans="1:51">
      <c r="A8">
        <v>149222</v>
      </c>
      <c r="B8" t="s">
        <v>250</v>
      </c>
      <c r="C8" s="67">
        <f t="shared" si="0"/>
        <v>17845</v>
      </c>
      <c r="D8" s="67">
        <f t="shared" si="1"/>
        <v>21589</v>
      </c>
      <c r="E8" s="67">
        <f t="shared" si="2"/>
        <v>17845</v>
      </c>
      <c r="F8" s="67">
        <f t="shared" si="3"/>
        <v>21589</v>
      </c>
      <c r="G8" s="68">
        <f t="shared" si="4"/>
        <v>-9.3170378201499426E-2</v>
      </c>
      <c r="H8" s="68">
        <f t="shared" si="5"/>
        <v>-6.7603672232929846E-2</v>
      </c>
      <c r="I8" s="67">
        <f t="shared" si="6"/>
        <v>7939.1227872646523</v>
      </c>
      <c r="J8" s="67">
        <f t="shared" si="7"/>
        <v>6102.3233499722683</v>
      </c>
      <c r="K8" s="69">
        <v>17845</v>
      </c>
      <c r="L8" s="69">
        <v>17066</v>
      </c>
      <c r="M8" s="69">
        <v>16892</v>
      </c>
      <c r="N8" s="69">
        <v>16513</v>
      </c>
      <c r="O8" s="69">
        <v>16693</v>
      </c>
      <c r="P8" s="69">
        <v>16584</v>
      </c>
      <c r="Q8" s="69">
        <v>15476</v>
      </c>
      <c r="R8" s="69">
        <v>15298</v>
      </c>
      <c r="S8" s="69">
        <v>16910</v>
      </c>
      <c r="T8" s="69">
        <v>17355</v>
      </c>
      <c r="U8" s="69">
        <v>16836</v>
      </c>
      <c r="V8" s="69">
        <v>16923</v>
      </c>
      <c r="W8" s="69">
        <v>16227</v>
      </c>
      <c r="X8" s="69">
        <v>14303</v>
      </c>
      <c r="Y8" s="69">
        <v>13077</v>
      </c>
      <c r="Z8" s="69">
        <v>11440</v>
      </c>
      <c r="AA8" s="69">
        <v>10443</v>
      </c>
      <c r="AB8" s="69">
        <v>9951</v>
      </c>
      <c r="AC8" s="69"/>
      <c r="AD8" s="69">
        <v>21589</v>
      </c>
      <c r="AE8" s="69">
        <v>21441</v>
      </c>
      <c r="AF8" s="69">
        <v>21003</v>
      </c>
      <c r="AG8" s="69">
        <v>20983</v>
      </c>
      <c r="AH8" s="69">
        <v>20673</v>
      </c>
      <c r="AI8" s="69">
        <v>20350</v>
      </c>
      <c r="AJ8" s="69">
        <v>20037</v>
      </c>
      <c r="AK8" s="69">
        <v>19817</v>
      </c>
      <c r="AL8" s="69">
        <v>18847</v>
      </c>
      <c r="AM8" s="69">
        <v>17964</v>
      </c>
      <c r="AN8" s="69">
        <v>17989</v>
      </c>
      <c r="AO8" s="69">
        <v>17292</v>
      </c>
      <c r="AP8" s="69">
        <v>15987</v>
      </c>
      <c r="AQ8" s="69">
        <v>14554</v>
      </c>
      <c r="AR8" s="69">
        <v>12817</v>
      </c>
      <c r="AS8" s="69">
        <v>11695</v>
      </c>
      <c r="AT8" s="69">
        <v>11366</v>
      </c>
      <c r="AU8" s="69">
        <v>11266</v>
      </c>
      <c r="AW8" s="74">
        <f t="shared" si="8"/>
        <v>-0.43774018066576831</v>
      </c>
      <c r="AY8" s="67">
        <f t="shared" si="9"/>
        <v>16198.333333333334</v>
      </c>
    </row>
    <row r="9" spans="1:51">
      <c r="A9">
        <v>149231</v>
      </c>
      <c r="B9" t="s">
        <v>251</v>
      </c>
      <c r="C9" s="67">
        <f t="shared" si="0"/>
        <v>12868</v>
      </c>
      <c r="D9" s="67">
        <f t="shared" si="1"/>
        <v>14265</v>
      </c>
      <c r="E9" s="67">
        <f t="shared" si="2"/>
        <v>12868</v>
      </c>
      <c r="F9" s="67">
        <f t="shared" si="3"/>
        <v>14265</v>
      </c>
      <c r="G9" s="68">
        <f t="shared" si="4"/>
        <v>-2.533487299014836E-2</v>
      </c>
      <c r="H9" s="68">
        <f t="shared" si="5"/>
        <v>-1.6547717257752725E-2</v>
      </c>
      <c r="I9" s="67">
        <f t="shared" si="6"/>
        <v>11968.611228963371</v>
      </c>
      <c r="J9" s="67">
        <f t="shared" si="7"/>
        <v>9810.8757984386084</v>
      </c>
      <c r="K9" s="69">
        <v>11594</v>
      </c>
      <c r="L9" s="69">
        <v>11668</v>
      </c>
      <c r="M9" s="69">
        <v>11779</v>
      </c>
      <c r="N9" s="69">
        <v>11130</v>
      </c>
      <c r="O9" s="69">
        <v>11936</v>
      </c>
      <c r="P9" s="69">
        <v>12292</v>
      </c>
      <c r="Q9" s="69">
        <v>12439</v>
      </c>
      <c r="R9" s="69">
        <v>12868</v>
      </c>
      <c r="S9" s="69">
        <v>12652</v>
      </c>
      <c r="T9" s="69">
        <v>12455</v>
      </c>
      <c r="U9" s="69">
        <v>12296</v>
      </c>
      <c r="V9" s="69">
        <v>12462</v>
      </c>
      <c r="W9" s="69">
        <v>12681</v>
      </c>
      <c r="X9" s="69">
        <v>12622</v>
      </c>
      <c r="Y9" s="69">
        <v>12245</v>
      </c>
      <c r="Z9" s="69">
        <v>11754</v>
      </c>
      <c r="AA9" s="69">
        <v>11460</v>
      </c>
      <c r="AB9" s="69">
        <v>11154</v>
      </c>
      <c r="AC9" s="69"/>
      <c r="AD9" s="69">
        <v>13493</v>
      </c>
      <c r="AE9" s="69">
        <v>13460</v>
      </c>
      <c r="AF9" s="69">
        <v>13449</v>
      </c>
      <c r="AG9" s="69">
        <v>13398</v>
      </c>
      <c r="AH9" s="69">
        <v>13602</v>
      </c>
      <c r="AI9" s="69">
        <v>13940</v>
      </c>
      <c r="AJ9" s="69">
        <v>14133</v>
      </c>
      <c r="AK9" s="69">
        <v>14235</v>
      </c>
      <c r="AL9" s="69">
        <v>14055</v>
      </c>
      <c r="AM9" s="69">
        <v>13850</v>
      </c>
      <c r="AN9" s="69">
        <v>13972</v>
      </c>
      <c r="AO9" s="69">
        <v>14265</v>
      </c>
      <c r="AP9" s="69">
        <v>14142</v>
      </c>
      <c r="AQ9" s="69">
        <v>13796</v>
      </c>
      <c r="AR9" s="69">
        <v>13281</v>
      </c>
      <c r="AS9" s="69">
        <v>13061</v>
      </c>
      <c r="AT9" s="69">
        <v>12860</v>
      </c>
      <c r="AU9" s="69">
        <v>13010</v>
      </c>
      <c r="AW9" s="74">
        <f t="shared" si="8"/>
        <v>-7.9459421212764447E-2</v>
      </c>
      <c r="AY9" s="67">
        <f t="shared" si="9"/>
        <v>13802.666666666666</v>
      </c>
    </row>
    <row r="10" spans="1:51">
      <c r="A10">
        <v>145600</v>
      </c>
      <c r="B10" t="s">
        <v>105</v>
      </c>
      <c r="C10" s="67">
        <f t="shared" si="0"/>
        <v>39485.025524343931</v>
      </c>
      <c r="D10" s="67">
        <f t="shared" si="1"/>
        <v>40163.859924450553</v>
      </c>
      <c r="E10" s="67">
        <f t="shared" si="2"/>
        <v>33971</v>
      </c>
      <c r="F10" s="67">
        <f t="shared" si="3"/>
        <v>34199</v>
      </c>
      <c r="G10" s="68">
        <f t="shared" si="4"/>
        <v>3.0539916811447743E-2</v>
      </c>
      <c r="H10" s="68">
        <f t="shared" si="5"/>
        <v>3.2676769069717171E-2</v>
      </c>
      <c r="I10" s="67">
        <f t="shared" si="6"/>
        <v>40163.859924450553</v>
      </c>
      <c r="J10" s="67">
        <f t="shared" si="7"/>
        <v>39485.025524343931</v>
      </c>
      <c r="K10" s="69">
        <v>24707</v>
      </c>
      <c r="L10" s="69">
        <v>23818</v>
      </c>
      <c r="M10" s="69">
        <v>23709</v>
      </c>
      <c r="N10" s="69">
        <v>23572</v>
      </c>
      <c r="O10" s="69">
        <v>24852</v>
      </c>
      <c r="P10" s="69">
        <v>22543</v>
      </c>
      <c r="Q10" s="69">
        <v>27890</v>
      </c>
      <c r="R10" s="69">
        <v>28365</v>
      </c>
      <c r="S10" s="69">
        <v>28348</v>
      </c>
      <c r="T10" s="69">
        <v>28312</v>
      </c>
      <c r="U10" s="69">
        <v>28263</v>
      </c>
      <c r="V10" s="69">
        <v>28352</v>
      </c>
      <c r="W10" s="69">
        <v>29227</v>
      </c>
      <c r="X10" s="69">
        <v>29320</v>
      </c>
      <c r="Y10" s="69">
        <v>31098</v>
      </c>
      <c r="Z10" s="69">
        <v>32004</v>
      </c>
      <c r="AA10" s="69">
        <v>32882</v>
      </c>
      <c r="AB10" s="69">
        <v>33971</v>
      </c>
      <c r="AC10" s="69"/>
      <c r="AD10" s="69">
        <v>24865</v>
      </c>
      <c r="AE10" s="69">
        <v>24812</v>
      </c>
      <c r="AF10" s="69">
        <v>24644</v>
      </c>
      <c r="AG10" s="69">
        <v>25747</v>
      </c>
      <c r="AH10" s="69">
        <v>25835</v>
      </c>
      <c r="AI10" s="69">
        <v>26840</v>
      </c>
      <c r="AJ10" s="69">
        <v>27850</v>
      </c>
      <c r="AK10" s="69">
        <v>28091</v>
      </c>
      <c r="AL10" s="69">
        <v>27875</v>
      </c>
      <c r="AM10" s="69">
        <v>28038</v>
      </c>
      <c r="AN10" s="69">
        <v>27969</v>
      </c>
      <c r="AO10" s="69">
        <v>29048</v>
      </c>
      <c r="AP10" s="69">
        <v>29120</v>
      </c>
      <c r="AQ10" s="69">
        <v>30539</v>
      </c>
      <c r="AR10" s="69">
        <v>31683</v>
      </c>
      <c r="AS10" s="69">
        <v>32324</v>
      </c>
      <c r="AT10" s="69">
        <v>33518</v>
      </c>
      <c r="AU10" s="69">
        <v>34199</v>
      </c>
      <c r="AW10" s="74">
        <f t="shared" si="8"/>
        <v>0.22797127468581688</v>
      </c>
      <c r="AY10" s="67">
        <f t="shared" si="9"/>
        <v>30365.666666666668</v>
      </c>
    </row>
    <row r="11" spans="1:51">
      <c r="A11">
        <v>148654</v>
      </c>
      <c r="B11" t="s">
        <v>106</v>
      </c>
      <c r="C11" s="67">
        <f t="shared" si="0"/>
        <v>4369</v>
      </c>
      <c r="D11" s="67">
        <f t="shared" si="1"/>
        <v>5431</v>
      </c>
      <c r="E11" s="67">
        <f t="shared" si="2"/>
        <v>4369</v>
      </c>
      <c r="F11" s="67">
        <f t="shared" si="3"/>
        <v>5431</v>
      </c>
      <c r="G11" s="68">
        <f t="shared" si="4"/>
        <v>-5.8039713531698567E-2</v>
      </c>
      <c r="H11" s="68">
        <f t="shared" si="5"/>
        <v>-6.1877799784888499E-2</v>
      </c>
      <c r="I11" s="67">
        <f t="shared" si="6"/>
        <v>2865.7214443625644</v>
      </c>
      <c r="J11" s="67">
        <f t="shared" si="7"/>
        <v>2402.7466239414052</v>
      </c>
      <c r="K11" s="69">
        <v>3208</v>
      </c>
      <c r="L11" s="69">
        <v>3229</v>
      </c>
      <c r="M11" s="69">
        <v>3370</v>
      </c>
      <c r="N11" s="69">
        <v>3580</v>
      </c>
      <c r="O11" s="69">
        <v>3538</v>
      </c>
      <c r="P11" s="69">
        <v>3575</v>
      </c>
      <c r="Q11" s="69">
        <v>3798</v>
      </c>
      <c r="R11" s="69">
        <v>3908</v>
      </c>
      <c r="S11" s="69">
        <v>3875</v>
      </c>
      <c r="T11" s="69">
        <v>3748</v>
      </c>
      <c r="U11" s="69">
        <v>3941</v>
      </c>
      <c r="V11" s="69">
        <v>4281</v>
      </c>
      <c r="W11" s="69">
        <v>4369</v>
      </c>
      <c r="X11" s="69">
        <v>4204</v>
      </c>
      <c r="Y11" s="69">
        <v>3636</v>
      </c>
      <c r="Z11" s="69">
        <v>3578</v>
      </c>
      <c r="AA11" s="69">
        <v>3297</v>
      </c>
      <c r="AB11" s="69">
        <v>3240</v>
      </c>
      <c r="AC11" s="69"/>
      <c r="AD11" s="69">
        <v>4396</v>
      </c>
      <c r="AE11" s="69">
        <v>4517</v>
      </c>
      <c r="AF11" s="69">
        <v>4761</v>
      </c>
      <c r="AG11" s="69">
        <v>4855</v>
      </c>
      <c r="AH11" s="69">
        <v>4711</v>
      </c>
      <c r="AI11" s="69">
        <v>4977</v>
      </c>
      <c r="AJ11" s="69">
        <v>5174</v>
      </c>
      <c r="AK11" s="69">
        <v>5137</v>
      </c>
      <c r="AL11" s="69">
        <v>5048</v>
      </c>
      <c r="AM11" s="69">
        <v>5137</v>
      </c>
      <c r="AN11" s="69">
        <v>5431</v>
      </c>
      <c r="AO11" s="69">
        <v>5402</v>
      </c>
      <c r="AP11" s="69">
        <v>5428</v>
      </c>
      <c r="AQ11" s="69">
        <v>4956</v>
      </c>
      <c r="AR11" s="69">
        <v>4575</v>
      </c>
      <c r="AS11" s="69">
        <v>4275</v>
      </c>
      <c r="AT11" s="69">
        <v>4146</v>
      </c>
      <c r="AU11" s="69">
        <v>3944</v>
      </c>
      <c r="AW11" s="74">
        <f t="shared" si="8"/>
        <v>-0.23772709702357944</v>
      </c>
      <c r="AY11" s="67">
        <f t="shared" si="9"/>
        <v>4840</v>
      </c>
    </row>
    <row r="12" spans="1:51">
      <c r="A12">
        <v>145637</v>
      </c>
      <c r="B12" t="s">
        <v>252</v>
      </c>
      <c r="C12" s="67">
        <f t="shared" si="0"/>
        <v>62900.361253247262</v>
      </c>
      <c r="D12" s="67">
        <f t="shared" si="1"/>
        <v>68248.864752614434</v>
      </c>
      <c r="E12" s="67">
        <f t="shared" si="2"/>
        <v>56534</v>
      </c>
      <c r="F12" s="67">
        <f t="shared" si="3"/>
        <v>56607</v>
      </c>
      <c r="G12" s="68">
        <f t="shared" si="4"/>
        <v>2.1571303910515205E-2</v>
      </c>
      <c r="H12" s="68">
        <f t="shared" si="5"/>
        <v>3.8114025180025379E-2</v>
      </c>
      <c r="I12" s="67">
        <f t="shared" si="6"/>
        <v>68248.864752614434</v>
      </c>
      <c r="J12" s="67">
        <f t="shared" si="7"/>
        <v>62900.361253247262</v>
      </c>
      <c r="K12" s="69">
        <v>42173</v>
      </c>
      <c r="L12" s="69">
        <v>42451</v>
      </c>
      <c r="M12" s="69">
        <v>43572</v>
      </c>
      <c r="N12" s="69">
        <v>45599</v>
      </c>
      <c r="O12" s="69">
        <v>45062</v>
      </c>
      <c r="P12" s="69">
        <v>46988</v>
      </c>
      <c r="Q12" s="69">
        <v>47908</v>
      </c>
      <c r="R12" s="69">
        <v>48072</v>
      </c>
      <c r="S12" s="69">
        <v>48738</v>
      </c>
      <c r="T12" s="69">
        <v>49108</v>
      </c>
      <c r="U12" s="69">
        <v>49552</v>
      </c>
      <c r="V12" s="69">
        <v>49959</v>
      </c>
      <c r="W12" s="69">
        <v>50812</v>
      </c>
      <c r="X12" s="69">
        <v>52229</v>
      </c>
      <c r="Y12" s="69">
        <v>51505</v>
      </c>
      <c r="Z12" s="69">
        <v>53117</v>
      </c>
      <c r="AA12" s="69">
        <v>55295</v>
      </c>
      <c r="AB12" s="69">
        <v>56534</v>
      </c>
      <c r="AC12" s="69"/>
      <c r="AD12" s="69">
        <v>40687</v>
      </c>
      <c r="AE12" s="69">
        <v>41938</v>
      </c>
      <c r="AF12" s="69">
        <v>42738</v>
      </c>
      <c r="AG12" s="69">
        <v>42326</v>
      </c>
      <c r="AH12" s="69">
        <v>43246</v>
      </c>
      <c r="AI12" s="69">
        <v>43881</v>
      </c>
      <c r="AJ12" s="69">
        <v>43862</v>
      </c>
      <c r="AK12" s="69">
        <v>44407</v>
      </c>
      <c r="AL12" s="69">
        <v>44520</v>
      </c>
      <c r="AM12" s="69">
        <v>44942</v>
      </c>
      <c r="AN12" s="69">
        <v>45140</v>
      </c>
      <c r="AO12" s="69">
        <v>45842</v>
      </c>
      <c r="AP12" s="69">
        <v>46951</v>
      </c>
      <c r="AQ12" s="69">
        <v>48216</v>
      </c>
      <c r="AR12" s="69">
        <v>49702</v>
      </c>
      <c r="AS12" s="69">
        <v>51605</v>
      </c>
      <c r="AT12" s="69">
        <v>52679</v>
      </c>
      <c r="AU12" s="69">
        <v>56607</v>
      </c>
      <c r="AW12" s="74">
        <f t="shared" si="8"/>
        <v>0.29057042542519723</v>
      </c>
      <c r="AY12" s="67">
        <f t="shared" si="9"/>
        <v>48770.333333333336</v>
      </c>
    </row>
    <row r="13" spans="1:51">
      <c r="A13">
        <v>149772</v>
      </c>
      <c r="B13" t="s">
        <v>16</v>
      </c>
      <c r="C13" s="67">
        <f t="shared" si="0"/>
        <v>12127</v>
      </c>
      <c r="D13" s="67">
        <f t="shared" si="1"/>
        <v>13602</v>
      </c>
      <c r="E13" s="67">
        <f t="shared" si="2"/>
        <v>12127</v>
      </c>
      <c r="F13" s="67">
        <f t="shared" si="3"/>
        <v>13602</v>
      </c>
      <c r="G13" s="68">
        <f t="shared" si="4"/>
        <v>-7.941561259927965E-2</v>
      </c>
      <c r="H13" s="68">
        <f t="shared" si="5"/>
        <v>-6.3929294830571859E-2</v>
      </c>
      <c r="I13" s="67">
        <f t="shared" si="6"/>
        <v>5357.8545261737199</v>
      </c>
      <c r="J13" s="67">
        <f t="shared" si="7"/>
        <v>4247.4038699053108</v>
      </c>
      <c r="K13" s="69">
        <v>11807</v>
      </c>
      <c r="L13" s="69">
        <v>11953</v>
      </c>
      <c r="M13" s="69">
        <v>12006</v>
      </c>
      <c r="N13" s="69">
        <v>12127</v>
      </c>
      <c r="O13" s="69">
        <v>11914</v>
      </c>
      <c r="P13" s="69">
        <v>11415</v>
      </c>
      <c r="Q13" s="69">
        <v>11251</v>
      </c>
      <c r="R13" s="69">
        <v>11221</v>
      </c>
      <c r="S13" s="69">
        <v>11136</v>
      </c>
      <c r="T13" s="69">
        <v>10755</v>
      </c>
      <c r="U13" s="69">
        <v>10472</v>
      </c>
      <c r="V13" s="69">
        <v>10232</v>
      </c>
      <c r="W13" s="69">
        <v>9716</v>
      </c>
      <c r="X13" s="69">
        <v>9116</v>
      </c>
      <c r="Y13" s="69">
        <v>8322</v>
      </c>
      <c r="Z13" s="69">
        <v>7508</v>
      </c>
      <c r="AA13" s="69">
        <v>6661</v>
      </c>
      <c r="AB13" s="69">
        <v>6424</v>
      </c>
      <c r="AC13" s="69"/>
      <c r="AD13" s="69">
        <v>13558</v>
      </c>
      <c r="AE13" s="69">
        <v>13404</v>
      </c>
      <c r="AF13" s="69">
        <v>13602</v>
      </c>
      <c r="AG13" s="69">
        <v>13331</v>
      </c>
      <c r="AH13" s="69">
        <v>13175</v>
      </c>
      <c r="AI13" s="69">
        <v>12679</v>
      </c>
      <c r="AJ13" s="69">
        <v>12585</v>
      </c>
      <c r="AK13" s="69">
        <v>12554</v>
      </c>
      <c r="AL13" s="69">
        <v>12205</v>
      </c>
      <c r="AM13" s="69">
        <v>11707</v>
      </c>
      <c r="AN13" s="69">
        <v>11458</v>
      </c>
      <c r="AO13" s="69">
        <v>11094</v>
      </c>
      <c r="AP13" s="69">
        <v>10373</v>
      </c>
      <c r="AQ13" s="69">
        <v>9441</v>
      </c>
      <c r="AR13" s="69">
        <v>8502</v>
      </c>
      <c r="AS13" s="69">
        <v>7624</v>
      </c>
      <c r="AT13" s="69">
        <v>7490</v>
      </c>
      <c r="AU13" s="69">
        <v>7455</v>
      </c>
      <c r="AW13" s="74">
        <f t="shared" si="8"/>
        <v>-0.40762812872467225</v>
      </c>
      <c r="AY13" s="67">
        <f t="shared" si="9"/>
        <v>10378</v>
      </c>
    </row>
    <row r="14" spans="1:51">
      <c r="B14" t="s">
        <v>120</v>
      </c>
      <c r="C14" s="67">
        <f>SUM(C2:C13)</f>
        <v>221190.38677759119</v>
      </c>
      <c r="D14" s="67">
        <f>SUM(D2:D13)</f>
        <v>247790.72467706498</v>
      </c>
      <c r="E14" s="67"/>
      <c r="F14" s="67"/>
      <c r="K14" s="67">
        <f t="shared" ref="K14:AB14" si="10">SUM(K2:K13)</f>
        <v>174897</v>
      </c>
      <c r="L14" s="67">
        <f t="shared" si="10"/>
        <v>178060</v>
      </c>
      <c r="M14" s="67">
        <f t="shared" si="10"/>
        <v>180087</v>
      </c>
      <c r="N14" s="67">
        <f t="shared" si="10"/>
        <v>181647</v>
      </c>
      <c r="O14" s="67">
        <f t="shared" si="10"/>
        <v>182409</v>
      </c>
      <c r="P14" s="67">
        <f t="shared" si="10"/>
        <v>181659</v>
      </c>
      <c r="Q14" s="67">
        <f t="shared" si="10"/>
        <v>188300</v>
      </c>
      <c r="R14" s="67">
        <f t="shared" si="10"/>
        <v>188758</v>
      </c>
      <c r="S14" s="67">
        <f t="shared" si="10"/>
        <v>188857</v>
      </c>
      <c r="T14" s="67">
        <f t="shared" si="10"/>
        <v>185653</v>
      </c>
      <c r="U14" s="67">
        <f t="shared" si="10"/>
        <v>182622</v>
      </c>
      <c r="V14" s="67">
        <f t="shared" si="10"/>
        <v>182320</v>
      </c>
      <c r="W14" s="67">
        <f t="shared" si="10"/>
        <v>181854</v>
      </c>
      <c r="X14" s="67">
        <f t="shared" si="10"/>
        <v>177551</v>
      </c>
      <c r="Y14" s="67">
        <f t="shared" si="10"/>
        <v>173192</v>
      </c>
      <c r="Z14" s="67">
        <f t="shared" si="10"/>
        <v>170593</v>
      </c>
      <c r="AA14" s="67">
        <f t="shared" si="10"/>
        <v>170457</v>
      </c>
      <c r="AB14" s="67">
        <f t="shared" si="10"/>
        <v>171357</v>
      </c>
      <c r="AD14" s="67">
        <f t="shared" ref="AD14:AU14" si="11">SUM(AD2:AD13)</f>
        <v>200467</v>
      </c>
      <c r="AE14" s="67">
        <f t="shared" si="11"/>
        <v>202325</v>
      </c>
      <c r="AF14" s="67">
        <f t="shared" si="11"/>
        <v>202853</v>
      </c>
      <c r="AG14" s="67">
        <f t="shared" si="11"/>
        <v>202493</v>
      </c>
      <c r="AH14" s="67">
        <f t="shared" si="11"/>
        <v>202127</v>
      </c>
      <c r="AI14" s="67">
        <f t="shared" si="11"/>
        <v>204781</v>
      </c>
      <c r="AJ14" s="67">
        <f t="shared" si="11"/>
        <v>205015</v>
      </c>
      <c r="AK14" s="67">
        <f t="shared" si="11"/>
        <v>203670</v>
      </c>
      <c r="AL14" s="67">
        <f t="shared" si="11"/>
        <v>198328</v>
      </c>
      <c r="AM14" s="67">
        <f t="shared" si="11"/>
        <v>194913</v>
      </c>
      <c r="AN14" s="67">
        <f t="shared" si="11"/>
        <v>193360</v>
      </c>
      <c r="AO14" s="67">
        <f t="shared" si="11"/>
        <v>192949</v>
      </c>
      <c r="AP14" s="67">
        <f t="shared" si="11"/>
        <v>188405</v>
      </c>
      <c r="AQ14" s="67">
        <f t="shared" si="11"/>
        <v>184631</v>
      </c>
      <c r="AR14" s="67">
        <f t="shared" si="11"/>
        <v>181814</v>
      </c>
      <c r="AS14" s="67">
        <f t="shared" si="11"/>
        <v>181128</v>
      </c>
      <c r="AT14" s="67">
        <f t="shared" si="11"/>
        <v>182587</v>
      </c>
      <c r="AU14" s="67">
        <f t="shared" si="11"/>
        <v>184757</v>
      </c>
      <c r="AW14" s="74">
        <f t="shared" si="8"/>
        <v>-9.881228202814428E-2</v>
      </c>
      <c r="AY14" s="67">
        <f t="shared" si="9"/>
        <v>194240.33333333334</v>
      </c>
    </row>
    <row r="15" spans="1:51">
      <c r="A15" s="39"/>
      <c r="B15" s="39"/>
      <c r="C15" s="39"/>
      <c r="D15" s="39"/>
      <c r="E15" s="39"/>
      <c r="F15" s="39"/>
      <c r="G15" s="39"/>
      <c r="I15" s="56"/>
    </row>
    <row r="16" spans="1:51">
      <c r="A16" s="39"/>
      <c r="B16" s="39"/>
      <c r="C16" s="39"/>
      <c r="D16" s="39"/>
      <c r="E16" s="39"/>
      <c r="F16" s="39"/>
      <c r="G16" s="39"/>
      <c r="I16" s="56"/>
    </row>
    <row r="17" spans="1:16">
      <c r="A17" s="39"/>
      <c r="B17" s="39"/>
      <c r="C17" s="39"/>
      <c r="D17" s="39"/>
      <c r="E17" s="39"/>
      <c r="F17" s="39"/>
      <c r="G17" s="39"/>
      <c r="I17" s="56"/>
    </row>
    <row r="18" spans="1:16" ht="40">
      <c r="A18" s="39"/>
      <c r="B18" s="72" t="s">
        <v>262</v>
      </c>
      <c r="C18" s="72" t="s">
        <v>254</v>
      </c>
      <c r="D18" s="72" t="s">
        <v>258</v>
      </c>
      <c r="E18" s="72" t="s">
        <v>255</v>
      </c>
      <c r="F18" s="72" t="s">
        <v>263</v>
      </c>
      <c r="G18" s="72" t="s">
        <v>257</v>
      </c>
      <c r="H18" s="39" t="s">
        <v>259</v>
      </c>
      <c r="I18" s="72" t="s">
        <v>260</v>
      </c>
      <c r="J18" s="72" t="s">
        <v>261</v>
      </c>
      <c r="K18" s="56"/>
      <c r="L18" s="72" t="s">
        <v>298</v>
      </c>
    </row>
    <row r="19" spans="1:16">
      <c r="A19">
        <v>2010</v>
      </c>
      <c r="B19" s="71">
        <v>2670894.6399999997</v>
      </c>
      <c r="C19" s="71">
        <v>6041093.0200000005</v>
      </c>
      <c r="D19" s="71">
        <f t="shared" ref="D19:D30" si="12">C19/1000</f>
        <v>6041.0930200000003</v>
      </c>
      <c r="E19" s="70">
        <v>205015</v>
      </c>
      <c r="F19" s="76">
        <f t="shared" ref="F19:F30" si="13">(B19*1000)/E19</f>
        <v>13027.801087725285</v>
      </c>
      <c r="G19" s="39">
        <f t="shared" ref="G19:G30" si="14">C19*1000/E19</f>
        <v>29466.590347047782</v>
      </c>
      <c r="H19" s="39">
        <v>188758</v>
      </c>
      <c r="I19" s="39">
        <f t="shared" ref="I19:I29" si="15">B19*1000/H19</f>
        <v>14149.835450682882</v>
      </c>
      <c r="J19" s="39">
        <f t="shared" ref="J19:J29" si="16">C19*1000/H19</f>
        <v>32004.434355100188</v>
      </c>
      <c r="K19" s="56"/>
    </row>
    <row r="20" spans="1:16">
      <c r="A20">
        <v>2011</v>
      </c>
      <c r="B20" s="71">
        <v>2828671.0599999996</v>
      </c>
      <c r="C20" s="71">
        <v>6417603.8899999997</v>
      </c>
      <c r="D20" s="71">
        <f t="shared" si="12"/>
        <v>6417.6038899999994</v>
      </c>
      <c r="E20" s="70">
        <v>203670</v>
      </c>
      <c r="F20" s="76">
        <f t="shared" si="13"/>
        <v>13888.501301124366</v>
      </c>
      <c r="G20" s="39">
        <f t="shared" si="14"/>
        <v>31509.814356557177</v>
      </c>
      <c r="H20" s="39">
        <v>188857</v>
      </c>
      <c r="I20" s="39">
        <f t="shared" si="15"/>
        <v>14977.845989293484</v>
      </c>
      <c r="J20" s="39">
        <f t="shared" si="16"/>
        <v>33981.286846661758</v>
      </c>
      <c r="K20" s="56"/>
    </row>
    <row r="21" spans="1:16">
      <c r="A21">
        <v>2012</v>
      </c>
      <c r="B21" s="71">
        <v>2916200.21</v>
      </c>
      <c r="C21" s="71">
        <v>6704459.0699999984</v>
      </c>
      <c r="D21" s="71">
        <f t="shared" si="12"/>
        <v>6704.4590699999981</v>
      </c>
      <c r="E21" s="70">
        <v>198328</v>
      </c>
      <c r="F21" s="76">
        <f t="shared" si="13"/>
        <v>14703.925870275503</v>
      </c>
      <c r="G21" s="39">
        <f t="shared" si="14"/>
        <v>33804.904350369077</v>
      </c>
      <c r="H21" s="39">
        <v>185653</v>
      </c>
      <c r="I21" s="39">
        <f t="shared" si="15"/>
        <v>15707.800089414122</v>
      </c>
      <c r="J21" s="39">
        <f t="shared" si="16"/>
        <v>36112.850694575354</v>
      </c>
      <c r="K21" s="56"/>
    </row>
    <row r="22" spans="1:16">
      <c r="A22">
        <v>2013</v>
      </c>
      <c r="B22" s="71">
        <v>2996240.7899999996</v>
      </c>
      <c r="C22" s="71">
        <v>6923359.629999999</v>
      </c>
      <c r="D22" s="71">
        <f t="shared" si="12"/>
        <v>6923.359629999999</v>
      </c>
      <c r="E22" s="70">
        <v>194913</v>
      </c>
      <c r="F22" s="76">
        <f t="shared" si="13"/>
        <v>15372.195748872571</v>
      </c>
      <c r="G22" s="39">
        <f t="shared" si="14"/>
        <v>35520.255857741657</v>
      </c>
      <c r="H22" s="39">
        <v>182622</v>
      </c>
      <c r="I22" s="39">
        <f t="shared" si="15"/>
        <v>16406.789926733905</v>
      </c>
      <c r="J22" s="39">
        <f t="shared" si="16"/>
        <v>37910.873991085406</v>
      </c>
      <c r="K22" s="56"/>
      <c r="L22">
        <f>AM14/U14</f>
        <v>1.0673029536419489</v>
      </c>
    </row>
    <row r="23" spans="1:16">
      <c r="A23">
        <v>2014</v>
      </c>
      <c r="B23" s="71">
        <v>3046335.53</v>
      </c>
      <c r="C23" s="71">
        <v>6914081.5700000003</v>
      </c>
      <c r="D23" s="71">
        <f t="shared" si="12"/>
        <v>6914.0815700000003</v>
      </c>
      <c r="E23" s="70">
        <v>193360</v>
      </c>
      <c r="F23" s="76">
        <f t="shared" si="13"/>
        <v>15754.734846917667</v>
      </c>
      <c r="G23" s="39">
        <f t="shared" si="14"/>
        <v>35757.558802234176</v>
      </c>
      <c r="H23" s="39">
        <v>182320</v>
      </c>
      <c r="I23" s="39">
        <f t="shared" si="15"/>
        <v>16708.729322071085</v>
      </c>
      <c r="J23" s="39">
        <f t="shared" si="16"/>
        <v>37922.781757349716</v>
      </c>
      <c r="K23" s="56"/>
      <c r="L23">
        <f>AN14/V14</f>
        <v>1.0605528740675736</v>
      </c>
    </row>
    <row r="24" spans="1:16">
      <c r="A24">
        <v>2015</v>
      </c>
      <c r="B24" s="71">
        <v>3070217.77</v>
      </c>
      <c r="C24" s="71">
        <v>6988336.5199999996</v>
      </c>
      <c r="D24" s="71">
        <f t="shared" si="12"/>
        <v>6988.3365199999998</v>
      </c>
      <c r="E24" s="70">
        <v>192949</v>
      </c>
      <c r="F24" s="76">
        <f t="shared" si="13"/>
        <v>15912.068836842896</v>
      </c>
      <c r="G24" s="39">
        <f t="shared" si="14"/>
        <v>36218.56822269097</v>
      </c>
      <c r="H24" s="39">
        <v>181854</v>
      </c>
      <c r="I24" s="39">
        <f t="shared" si="15"/>
        <v>16882.871809253578</v>
      </c>
      <c r="J24" s="39">
        <f t="shared" si="16"/>
        <v>38428.280488743716</v>
      </c>
      <c r="K24" s="56"/>
      <c r="L24">
        <f>AO14/W14</f>
        <v>1.0610104809352559</v>
      </c>
    </row>
    <row r="25" spans="1:16">
      <c r="A25">
        <v>2016</v>
      </c>
      <c r="B25" s="71">
        <v>2780497.6</v>
      </c>
      <c r="C25" s="71">
        <v>6711366.4000000004</v>
      </c>
      <c r="D25" s="71">
        <f t="shared" si="12"/>
        <v>6711.3664000000008</v>
      </c>
      <c r="E25" s="70">
        <v>188405</v>
      </c>
      <c r="F25" s="76">
        <f t="shared" si="13"/>
        <v>14758.088161142221</v>
      </c>
      <c r="G25" s="39">
        <f t="shared" si="14"/>
        <v>35622.018523924526</v>
      </c>
      <c r="H25" s="39">
        <v>177551</v>
      </c>
      <c r="I25" s="39">
        <f t="shared" si="15"/>
        <v>15660.275639112142</v>
      </c>
      <c r="J25" s="39">
        <f t="shared" si="16"/>
        <v>37799.654183868297</v>
      </c>
      <c r="K25" s="56"/>
      <c r="L25">
        <f>AP14/X14</f>
        <v>1.0611317311645667</v>
      </c>
    </row>
    <row r="26" spans="1:16">
      <c r="A26">
        <v>2017</v>
      </c>
      <c r="B26" s="71">
        <v>2847204.6</v>
      </c>
      <c r="C26" s="71">
        <v>6802048.5999999996</v>
      </c>
      <c r="D26" s="71">
        <f t="shared" si="12"/>
        <v>6802.0486000000001</v>
      </c>
      <c r="E26" s="70">
        <v>184631</v>
      </c>
      <c r="F26" s="76">
        <f t="shared" si="13"/>
        <v>15421.053885858821</v>
      </c>
      <c r="G26" s="39">
        <f t="shared" si="14"/>
        <v>36841.313755544841</v>
      </c>
      <c r="H26" s="39">
        <v>173192</v>
      </c>
      <c r="I26" s="39">
        <f t="shared" si="15"/>
        <v>16439.584969282645</v>
      </c>
      <c r="J26" s="39">
        <f t="shared" si="16"/>
        <v>39274.611991315993</v>
      </c>
      <c r="K26" s="56"/>
      <c r="L26">
        <f>AQ14/Y14</f>
        <v>1.0660480853619105</v>
      </c>
    </row>
    <row r="27" spans="1:16">
      <c r="A27">
        <v>2018</v>
      </c>
      <c r="B27" s="71">
        <v>2972683.1</v>
      </c>
      <c r="C27" s="71">
        <v>7083691.5999999996</v>
      </c>
      <c r="D27" s="71">
        <f t="shared" si="12"/>
        <v>7083.6915999999992</v>
      </c>
      <c r="E27" s="70">
        <v>181814</v>
      </c>
      <c r="F27" s="76">
        <f t="shared" si="13"/>
        <v>16350.133103061371</v>
      </c>
      <c r="G27" s="39">
        <f t="shared" si="14"/>
        <v>38961.199907597875</v>
      </c>
      <c r="H27" s="39">
        <v>170593</v>
      </c>
      <c r="I27" s="39">
        <f t="shared" si="15"/>
        <v>17425.586630166537</v>
      </c>
      <c r="J27" s="39">
        <f t="shared" si="16"/>
        <v>41523.928883365668</v>
      </c>
      <c r="K27" s="56"/>
      <c r="L27">
        <f>AR14/Z14</f>
        <v>1.0657764386580926</v>
      </c>
    </row>
    <row r="28" spans="1:16">
      <c r="A28">
        <v>2019</v>
      </c>
      <c r="B28" s="71">
        <v>3057771.6</v>
      </c>
      <c r="C28" s="71">
        <v>7235712.5</v>
      </c>
      <c r="D28" s="71">
        <f t="shared" si="12"/>
        <v>7235.7124999999996</v>
      </c>
      <c r="E28" s="70">
        <v>181128</v>
      </c>
      <c r="F28" s="76">
        <f t="shared" si="13"/>
        <v>16881.827216112364</v>
      </c>
      <c r="G28" s="39">
        <f t="shared" si="14"/>
        <v>39948.061591802485</v>
      </c>
      <c r="H28" s="39">
        <v>170457</v>
      </c>
      <c r="I28" s="39">
        <f t="shared" si="15"/>
        <v>17938.668403174994</v>
      </c>
      <c r="J28" s="39">
        <f t="shared" si="16"/>
        <v>42448.902069143536</v>
      </c>
      <c r="K28" s="56"/>
      <c r="L28">
        <f>AS14/AA14</f>
        <v>1.0626022985269012</v>
      </c>
    </row>
    <row r="29" spans="1:16">
      <c r="A29">
        <v>2020</v>
      </c>
      <c r="B29" s="71">
        <v>3091504.6</v>
      </c>
      <c r="C29" s="71">
        <v>7499045.7000000002</v>
      </c>
      <c r="D29" s="71">
        <f t="shared" si="12"/>
        <v>7499.0457000000006</v>
      </c>
      <c r="E29" s="70">
        <v>182587</v>
      </c>
      <c r="F29" s="76">
        <f t="shared" si="13"/>
        <v>16931.679692420599</v>
      </c>
      <c r="G29" s="39">
        <f t="shared" si="14"/>
        <v>41071.082278585003</v>
      </c>
      <c r="H29" s="39">
        <v>171357</v>
      </c>
      <c r="I29" s="39">
        <f t="shared" si="15"/>
        <v>18041.30907987418</v>
      </c>
      <c r="J29" s="39">
        <f t="shared" si="16"/>
        <v>43762.704178994733</v>
      </c>
      <c r="K29" s="56"/>
      <c r="L29">
        <f>AT14/AB14</f>
        <v>1.0655356944857812</v>
      </c>
    </row>
    <row r="30" spans="1:16">
      <c r="A30">
        <v>2021</v>
      </c>
      <c r="B30" s="71">
        <v>3167528.3592699999</v>
      </c>
      <c r="C30" s="71">
        <v>7755961.4381899992</v>
      </c>
      <c r="D30" s="71">
        <f t="shared" si="12"/>
        <v>7755.9614381899992</v>
      </c>
      <c r="E30" s="70">
        <v>184757</v>
      </c>
      <c r="F30" s="76">
        <f t="shared" si="13"/>
        <v>17144.294177054184</v>
      </c>
      <c r="G30" s="39">
        <f t="shared" si="14"/>
        <v>41979.256202417229</v>
      </c>
      <c r="H30" s="39"/>
      <c r="I30" s="39"/>
      <c r="K30" s="56"/>
      <c r="P30" s="71"/>
    </row>
    <row r="31" spans="1:16">
      <c r="A31">
        <v>2022</v>
      </c>
      <c r="C31" s="39"/>
      <c r="D31" s="39">
        <f>C30*1000/E19</f>
        <v>37831.190099212254</v>
      </c>
      <c r="E31" s="39"/>
      <c r="F31" s="39"/>
      <c r="G31" s="39"/>
      <c r="H31" s="39"/>
      <c r="I31" s="39"/>
      <c r="K31" s="56"/>
      <c r="L31">
        <f>AVERAGE(L22:L29)</f>
        <v>1.0637450696052537</v>
      </c>
    </row>
    <row r="32" spans="1:16">
      <c r="A32" s="39"/>
      <c r="B32" s="133">
        <f>(B30-B24)/B24</f>
        <v>3.1695012067499001E-2</v>
      </c>
      <c r="C32" s="133">
        <f>(C30-C24)/C24</f>
        <v>0.10984372546930521</v>
      </c>
      <c r="D32" s="39"/>
      <c r="E32" s="133">
        <f>(E29-E24)/E24</f>
        <v>-5.3703310201141233E-2</v>
      </c>
      <c r="F32" s="133">
        <f>(F30-F24)/F24</f>
        <v>7.7439668772559964E-2</v>
      </c>
      <c r="G32" s="133">
        <f>(G30-G24)/G24</f>
        <v>0.15905344309323585</v>
      </c>
      <c r="H32" s="133">
        <f>(H29-H24)/H24</f>
        <v>-5.7722128740638097E-2</v>
      </c>
      <c r="I32" s="56"/>
    </row>
    <row r="33" spans="1:9">
      <c r="A33" s="39"/>
      <c r="B33" s="39"/>
      <c r="C33" s="39"/>
      <c r="D33" s="39"/>
      <c r="E33" s="39"/>
      <c r="F33" s="39"/>
      <c r="G33" s="39"/>
      <c r="I33" s="56"/>
    </row>
    <row r="34" spans="1:9">
      <c r="A34" s="39"/>
      <c r="B34" s="39"/>
      <c r="C34" s="39"/>
      <c r="D34" s="39"/>
      <c r="E34" s="39"/>
      <c r="F34" s="39"/>
      <c r="G34" s="39"/>
      <c r="I34" s="56"/>
    </row>
    <row r="35" spans="1:9">
      <c r="A35" s="39"/>
      <c r="B35" s="39"/>
      <c r="C35" s="39"/>
      <c r="D35" s="39"/>
      <c r="E35" s="39"/>
      <c r="F35" s="39"/>
      <c r="G35" s="39"/>
      <c r="I35" s="56"/>
    </row>
    <row r="36" spans="1:9">
      <c r="A36" s="39"/>
      <c r="B36" s="39"/>
      <c r="C36" s="39"/>
      <c r="D36" s="39"/>
      <c r="E36" s="39"/>
      <c r="F36" s="39"/>
      <c r="G36" s="39"/>
      <c r="I36" s="56"/>
    </row>
    <row r="37" spans="1:9">
      <c r="A37" s="39"/>
      <c r="B37" s="39"/>
      <c r="C37" s="39"/>
      <c r="D37" s="39"/>
      <c r="E37" s="39"/>
      <c r="F37" s="39"/>
      <c r="G37" s="39"/>
      <c r="I37" s="56"/>
    </row>
    <row r="38" spans="1:9">
      <c r="A38" s="39"/>
      <c r="B38" s="39"/>
      <c r="C38" s="39"/>
      <c r="D38" s="39"/>
      <c r="E38" s="39"/>
      <c r="F38" s="39"/>
      <c r="G38" s="39"/>
      <c r="I38" s="56"/>
    </row>
    <row r="39" spans="1:9">
      <c r="A39" s="39"/>
      <c r="B39" s="39"/>
      <c r="C39" s="39"/>
      <c r="D39" s="39"/>
      <c r="E39" s="39"/>
      <c r="F39" s="39"/>
      <c r="G39" s="39"/>
      <c r="I39" s="56"/>
    </row>
    <row r="40" spans="1:9">
      <c r="A40" s="39"/>
      <c r="B40" s="39"/>
      <c r="C40" s="39"/>
      <c r="D40" s="39"/>
      <c r="E40" s="39"/>
      <c r="F40" s="39"/>
      <c r="G40" s="39"/>
      <c r="I40" s="56"/>
    </row>
    <row r="41" spans="1:9">
      <c r="A41" s="39"/>
      <c r="B41" s="39"/>
      <c r="C41" s="39"/>
      <c r="D41" s="39"/>
      <c r="E41" s="39"/>
      <c r="F41" s="39"/>
      <c r="G41" s="39"/>
      <c r="I41" s="56"/>
    </row>
    <row r="42" spans="1:9">
      <c r="A42" s="39"/>
      <c r="B42" s="39"/>
      <c r="C42" s="39"/>
      <c r="D42" s="39"/>
      <c r="E42" s="39"/>
      <c r="F42" s="39"/>
      <c r="G42" s="39"/>
      <c r="I42" s="56"/>
    </row>
    <row r="43" spans="1:9">
      <c r="A43" s="39"/>
      <c r="B43" s="39"/>
      <c r="C43" s="39"/>
      <c r="D43" s="39"/>
      <c r="E43" s="39"/>
      <c r="F43" s="39"/>
      <c r="G43" s="39"/>
      <c r="I43" s="56"/>
    </row>
    <row r="44" spans="1:9">
      <c r="A44" s="39"/>
      <c r="B44" s="39"/>
      <c r="C44" s="39"/>
      <c r="D44" s="39"/>
      <c r="E44" s="39"/>
      <c r="F44" s="39"/>
      <c r="G44" s="39"/>
      <c r="I44" s="56"/>
    </row>
    <row r="45" spans="1:9">
      <c r="A45" s="39"/>
      <c r="B45" s="39"/>
      <c r="C45" s="39"/>
      <c r="D45" s="39"/>
      <c r="E45" s="39"/>
      <c r="F45" s="39"/>
      <c r="G45" s="39"/>
      <c r="I45" s="56"/>
    </row>
    <row r="46" spans="1:9">
      <c r="A46" s="39"/>
      <c r="B46" s="39"/>
      <c r="C46" s="39"/>
      <c r="D46" s="39"/>
      <c r="E46" s="39"/>
      <c r="F46" s="39"/>
      <c r="G46" s="39"/>
      <c r="I46" s="56"/>
    </row>
    <row r="47" spans="1:9">
      <c r="A47" s="39"/>
      <c r="B47" s="39"/>
      <c r="C47" s="39"/>
      <c r="D47" s="39"/>
      <c r="E47" s="39"/>
      <c r="F47" s="39"/>
      <c r="G47" s="39"/>
      <c r="I47" s="56"/>
    </row>
    <row r="48" spans="1:9">
      <c r="A48" s="39"/>
      <c r="B48" s="39"/>
      <c r="C48" s="39"/>
      <c r="D48" s="39"/>
      <c r="E48" s="39"/>
      <c r="F48" s="39"/>
      <c r="G48" s="39"/>
      <c r="I48" s="56"/>
    </row>
    <row r="58" spans="4:15">
      <c r="D58" s="170" t="s">
        <v>264</v>
      </c>
      <c r="E58" s="170"/>
      <c r="F58" s="170"/>
      <c r="G58" s="170"/>
      <c r="H58" s="170"/>
      <c r="I58" s="170"/>
      <c r="J58" s="170"/>
      <c r="K58" s="170"/>
      <c r="L58" s="170"/>
      <c r="M58" s="170"/>
      <c r="N58" s="170"/>
      <c r="O58" s="170"/>
    </row>
    <row r="59" spans="4:15">
      <c r="D59" s="137">
        <v>2010</v>
      </c>
      <c r="E59" s="137">
        <v>2011</v>
      </c>
      <c r="F59" s="137">
        <v>2012</v>
      </c>
      <c r="G59" s="137">
        <v>2013</v>
      </c>
      <c r="H59" s="137">
        <v>2014</v>
      </c>
      <c r="I59" s="137">
        <v>2015</v>
      </c>
      <c r="J59" s="137">
        <v>2016</v>
      </c>
      <c r="K59" s="137">
        <v>2017</v>
      </c>
      <c r="L59" s="137">
        <v>2018</v>
      </c>
      <c r="M59" s="137">
        <v>2019</v>
      </c>
      <c r="N59" s="137">
        <v>2020</v>
      </c>
      <c r="O59" s="137">
        <v>2021</v>
      </c>
    </row>
    <row r="60" spans="4:15">
      <c r="D60" s="96">
        <v>13027.801087725285</v>
      </c>
      <c r="E60" s="96">
        <v>13888.501301124366</v>
      </c>
      <c r="F60" s="96">
        <v>14703.925870275503</v>
      </c>
      <c r="G60" s="96">
        <v>15372.195748872571</v>
      </c>
      <c r="H60" s="96">
        <v>15754.734846917667</v>
      </c>
      <c r="I60" s="96">
        <v>15912.068836842896</v>
      </c>
      <c r="J60" s="96">
        <v>14758.088161142221</v>
      </c>
      <c r="K60" s="96">
        <v>15421.053885858821</v>
      </c>
      <c r="L60" s="96">
        <v>16350.133103061371</v>
      </c>
      <c r="M60" s="96">
        <v>16881.827216112364</v>
      </c>
      <c r="N60" s="96">
        <v>16931.679692420599</v>
      </c>
      <c r="O60" s="96">
        <v>17144.294177054198</v>
      </c>
    </row>
  </sheetData>
  <sheetProtection algorithmName="SHA-512" hashValue="VTs1laXJ5BEhNGvIUxiqNMSMzBul1hC19Bjp9wLhovem6J0BLq4CLMZesbKElbZqtsGTkPA8IOPEg7rggZIeYA==" saltValue="LwXLKVNH5ezLNxBNQiNfTg==" spinCount="100000" sheet="1" objects="1" scenarios="1"/>
  <mergeCells count="1">
    <mergeCell ref="D58:O5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B8816-1A14-8344-8CB6-C12D81B403BF}">
  <dimension ref="A1:S155"/>
  <sheetViews>
    <sheetView tabSelected="1" topLeftCell="A2" zoomScale="150" zoomScaleNormal="150" workbookViewId="0">
      <selection activeCell="R76" sqref="R76:S76"/>
    </sheetView>
  </sheetViews>
  <sheetFormatPr baseColWidth="10" defaultRowHeight="15"/>
  <cols>
    <col min="1" max="1" width="38.83203125" style="39" customWidth="1"/>
    <col min="2" max="3" width="15.5" style="39" bestFit="1" customWidth="1"/>
    <col min="4" max="4" width="9.5" style="39" customWidth="1"/>
    <col min="5" max="5" width="32.33203125" style="39" customWidth="1"/>
    <col min="6" max="6" width="11.5" style="39" bestFit="1" customWidth="1"/>
    <col min="7" max="7" width="11.6640625" style="39" bestFit="1" customWidth="1"/>
    <col min="9" max="9" width="38.6640625" style="55" customWidth="1"/>
    <col min="10" max="11" width="14.5" customWidth="1"/>
    <col min="13" max="13" width="13.6640625" bestFit="1" customWidth="1"/>
    <col min="14" max="14" width="15.5" customWidth="1"/>
    <col min="16" max="16" width="11.1640625" bestFit="1" customWidth="1"/>
  </cols>
  <sheetData>
    <row r="1" spans="1:19">
      <c r="I1" s="56"/>
    </row>
    <row r="2" spans="1:19">
      <c r="A2" s="40" t="s">
        <v>153</v>
      </c>
      <c r="E2" s="40" t="s">
        <v>153</v>
      </c>
      <c r="I2" s="56"/>
    </row>
    <row r="3" spans="1:19">
      <c r="B3" s="177" t="s">
        <v>187</v>
      </c>
      <c r="C3" s="177"/>
      <c r="D3" s="63"/>
      <c r="F3" s="177" t="s">
        <v>184</v>
      </c>
      <c r="G3" s="177"/>
      <c r="I3" s="178" t="s">
        <v>188</v>
      </c>
      <c r="J3" s="177" t="s">
        <v>199</v>
      </c>
      <c r="K3" s="177"/>
      <c r="M3" s="180" t="s">
        <v>253</v>
      </c>
      <c r="N3" s="180"/>
      <c r="P3" s="180" t="s">
        <v>203</v>
      </c>
      <c r="Q3" s="180"/>
    </row>
    <row r="4" spans="1:19" ht="16" thickBot="1">
      <c r="B4" s="65" t="s">
        <v>185</v>
      </c>
      <c r="C4" s="65" t="s">
        <v>186</v>
      </c>
      <c r="D4" s="64"/>
      <c r="F4" s="47" t="s">
        <v>185</v>
      </c>
      <c r="G4" s="44" t="s">
        <v>186</v>
      </c>
      <c r="I4" s="179"/>
      <c r="J4" s="47" t="s">
        <v>185</v>
      </c>
      <c r="K4" s="44" t="s">
        <v>186</v>
      </c>
      <c r="M4" s="47" t="s">
        <v>185</v>
      </c>
      <c r="N4" s="44" t="s">
        <v>186</v>
      </c>
      <c r="P4" s="47" t="s">
        <v>4</v>
      </c>
      <c r="Q4" s="44" t="s">
        <v>202</v>
      </c>
    </row>
    <row r="5" spans="1:19">
      <c r="I5" s="48" t="s">
        <v>24</v>
      </c>
      <c r="J5" s="57">
        <v>1045421.6476825593</v>
      </c>
      <c r="K5" s="57">
        <v>1367215.4047725592</v>
      </c>
      <c r="P5" s="67">
        <f>'IL Historical Enroll &amp; Funding'!AJ14+'IL Historical Enroll &amp; Funding'!AO14+'IL Historical Enroll &amp; Funding'!AU14</f>
        <v>582721</v>
      </c>
      <c r="Q5" s="67">
        <f>'IL Historical Enroll &amp; Funding'!R14+'IL Historical Enroll &amp; Funding'!W14+'IL Historical Enroll &amp; Funding'!AB14</f>
        <v>541969</v>
      </c>
    </row>
    <row r="6" spans="1:19">
      <c r="A6" s="41" t="s">
        <v>154</v>
      </c>
      <c r="B6" s="45" t="s">
        <v>187</v>
      </c>
      <c r="C6" s="45" t="s">
        <v>187</v>
      </c>
      <c r="D6" s="45"/>
      <c r="E6" s="41" t="s">
        <v>154</v>
      </c>
      <c r="F6" s="45" t="s">
        <v>184</v>
      </c>
      <c r="G6" s="45" t="s">
        <v>184</v>
      </c>
      <c r="I6" s="49" t="s">
        <v>25</v>
      </c>
      <c r="J6" s="58">
        <v>1588.3508529248129</v>
      </c>
      <c r="K6" s="58">
        <v>8255.7773929248142</v>
      </c>
      <c r="P6" s="74"/>
    </row>
    <row r="7" spans="1:19">
      <c r="A7" s="39" t="s">
        <v>155</v>
      </c>
      <c r="B7" s="39">
        <v>839324.53999999992</v>
      </c>
      <c r="C7" s="39">
        <v>1062911.2</v>
      </c>
      <c r="E7" s="39" t="s">
        <v>155</v>
      </c>
      <c r="F7" s="39">
        <v>907609.7300000001</v>
      </c>
      <c r="G7" s="39">
        <v>1161209.0000000002</v>
      </c>
      <c r="I7" s="49" t="s">
        <v>26</v>
      </c>
      <c r="J7" s="58">
        <v>4731.6311549699203</v>
      </c>
      <c r="K7" s="58">
        <v>7311.5153449699201</v>
      </c>
    </row>
    <row r="8" spans="1:19">
      <c r="A8" s="39" t="s">
        <v>156</v>
      </c>
      <c r="B8" s="39">
        <v>5057.1400000000012</v>
      </c>
      <c r="C8" s="39">
        <v>5547.08</v>
      </c>
      <c r="E8" s="39" t="s">
        <v>156</v>
      </c>
      <c r="F8" s="39">
        <v>6297.2400000000007</v>
      </c>
      <c r="G8" s="39">
        <v>7778.5899999999992</v>
      </c>
      <c r="I8" s="49" t="s">
        <v>27</v>
      </c>
      <c r="J8" s="58">
        <v>191034.69999999998</v>
      </c>
      <c r="K8" s="58">
        <v>195556.04819999999</v>
      </c>
    </row>
    <row r="9" spans="1:19">
      <c r="A9" s="39" t="s">
        <v>27</v>
      </c>
      <c r="B9" s="39">
        <v>149352.29999999999</v>
      </c>
      <c r="C9" s="39">
        <v>157152.94999999998</v>
      </c>
      <c r="E9" s="39" t="s">
        <v>27</v>
      </c>
      <c r="F9" s="39">
        <v>177872.3</v>
      </c>
      <c r="G9" s="39">
        <v>183670.84</v>
      </c>
      <c r="I9" s="49" t="s">
        <v>28</v>
      </c>
      <c r="J9" s="58">
        <v>50870.89626548098</v>
      </c>
      <c r="K9" s="58">
        <v>62656.813375480982</v>
      </c>
    </row>
    <row r="10" spans="1:19">
      <c r="A10" s="39" t="s">
        <v>157</v>
      </c>
      <c r="B10" s="39">
        <v>41799.019999999997</v>
      </c>
      <c r="C10" s="39">
        <v>48370.3</v>
      </c>
      <c r="E10" s="39" t="s">
        <v>157</v>
      </c>
      <c r="F10" s="39">
        <v>48202.76999999999</v>
      </c>
      <c r="G10" s="39">
        <v>54404.75</v>
      </c>
      <c r="I10" s="49" t="s">
        <v>29</v>
      </c>
      <c r="J10" s="58">
        <v>3913.5312400000003</v>
      </c>
      <c r="K10" s="58">
        <v>4529.6168100000004</v>
      </c>
    </row>
    <row r="11" spans="1:19">
      <c r="A11" s="39" t="s">
        <v>158</v>
      </c>
      <c r="B11" s="39">
        <v>209814.53</v>
      </c>
      <c r="C11" s="39">
        <v>286620.94999999995</v>
      </c>
      <c r="E11" s="39" t="s">
        <v>158</v>
      </c>
      <c r="F11" s="39">
        <v>243427.06</v>
      </c>
      <c r="G11" s="39">
        <v>357656.94</v>
      </c>
      <c r="I11" s="49" t="s">
        <v>30</v>
      </c>
      <c r="J11" s="58">
        <v>34547.222139999998</v>
      </c>
      <c r="K11" s="58">
        <v>43871.481970000001</v>
      </c>
      <c r="P11" s="180" t="s">
        <v>300</v>
      </c>
      <c r="Q11" s="180"/>
      <c r="R11" s="180" t="s">
        <v>301</v>
      </c>
      <c r="S11" s="180"/>
    </row>
    <row r="12" spans="1:19">
      <c r="A12" s="42" t="s">
        <v>159</v>
      </c>
      <c r="B12" s="42">
        <v>1245347.53</v>
      </c>
      <c r="C12" s="42">
        <v>1560602.4799999997</v>
      </c>
      <c r="D12" s="42"/>
      <c r="E12" s="42" t="s">
        <v>159</v>
      </c>
      <c r="F12" s="42">
        <v>1383409.1</v>
      </c>
      <c r="G12" s="42">
        <v>1764720.1200000003</v>
      </c>
      <c r="I12" s="49" t="s">
        <v>31</v>
      </c>
      <c r="J12" s="58">
        <v>161301.83783542257</v>
      </c>
      <c r="K12" s="58">
        <v>235044.82696542257</v>
      </c>
      <c r="P12" s="37" t="s">
        <v>4</v>
      </c>
      <c r="Q12" s="37" t="s">
        <v>202</v>
      </c>
      <c r="R12" s="37" t="s">
        <v>4</v>
      </c>
      <c r="S12" s="37" t="s">
        <v>202</v>
      </c>
    </row>
    <row r="13" spans="1:19" ht="16" thickBot="1">
      <c r="A13" s="43" t="s">
        <v>160</v>
      </c>
      <c r="B13" s="43">
        <f>(B12/B$73) *100</f>
        <v>46.626606356887223</v>
      </c>
      <c r="C13" s="43">
        <f>(C12/C$73) *100</f>
        <v>25.833114551180998</v>
      </c>
      <c r="D13" s="43"/>
      <c r="E13" s="43" t="s">
        <v>160</v>
      </c>
      <c r="F13" s="43">
        <f>(F12/F$73) *100</f>
        <v>45.058989414943035</v>
      </c>
      <c r="G13" s="43">
        <f>(G12/G$73) *100</f>
        <v>25.252363204741613</v>
      </c>
      <c r="I13" s="50" t="s">
        <v>32</v>
      </c>
      <c r="J13" s="59">
        <v>34377.943170185121</v>
      </c>
      <c r="K13" s="59">
        <v>55083.201600185123</v>
      </c>
    </row>
    <row r="14" spans="1:19" ht="16" thickTop="1">
      <c r="A14" s="43"/>
      <c r="B14" s="43"/>
      <c r="C14" s="43"/>
      <c r="D14" s="43"/>
      <c r="E14" s="43"/>
      <c r="F14" s="43"/>
      <c r="G14" s="43"/>
      <c r="I14" s="51" t="s">
        <v>189</v>
      </c>
      <c r="J14" s="60">
        <v>1527787.7603415425</v>
      </c>
      <c r="K14" s="60">
        <v>1979524.6864315425</v>
      </c>
      <c r="M14" s="66">
        <f>J14+F12+B12</f>
        <v>4156544.3903415427</v>
      </c>
      <c r="N14" s="66">
        <f>K14+G12+C12</f>
        <v>5304847.2864315426</v>
      </c>
      <c r="P14" s="66">
        <f>M14*1000/$P$5</f>
        <v>7132.9922730458366</v>
      </c>
      <c r="Q14" s="66">
        <f>M14*1000/$Q$5</f>
        <v>7669.339741464074</v>
      </c>
      <c r="R14" s="66">
        <f>N14/$P$5*1000</f>
        <v>9103.5800776555898</v>
      </c>
      <c r="S14" s="66">
        <f>N14/$Q$5*1000</f>
        <v>9788.1009549098617</v>
      </c>
    </row>
    <row r="15" spans="1:19" ht="16" thickBot="1">
      <c r="A15" s="42" t="s">
        <v>161</v>
      </c>
      <c r="B15" s="42">
        <v>134691.05000000002</v>
      </c>
      <c r="C15" s="42">
        <v>780327.53000000014</v>
      </c>
      <c r="D15" s="42"/>
      <c r="E15" s="42" t="s">
        <v>161</v>
      </c>
      <c r="F15" s="42">
        <v>148407.54999999999</v>
      </c>
      <c r="G15" s="42">
        <v>808689.31000000017</v>
      </c>
      <c r="I15" s="52" t="s">
        <v>34</v>
      </c>
      <c r="J15" s="61">
        <v>0.46260028340472986</v>
      </c>
      <c r="K15" s="61">
        <v>0.23707096643791845</v>
      </c>
      <c r="M15" s="17"/>
      <c r="N15" s="17"/>
      <c r="P15" s="17"/>
      <c r="Q15" s="17"/>
    </row>
    <row r="16" spans="1:19">
      <c r="A16" s="43" t="s">
        <v>160</v>
      </c>
      <c r="B16" s="43">
        <f>(B15/B$73) *100</f>
        <v>5.0429188775488365</v>
      </c>
      <c r="C16" s="43">
        <f>(C15/C$73) *100</f>
        <v>12.916992461738324</v>
      </c>
      <c r="D16" s="43"/>
      <c r="E16" s="43" t="s">
        <v>160</v>
      </c>
      <c r="F16" s="43">
        <f>(F15/F$73) *100</f>
        <v>4.8337792664134041</v>
      </c>
      <c r="G16" s="43">
        <f>(G15/G$73) *100</f>
        <v>11.571985803568605</v>
      </c>
      <c r="I16" s="53" t="s">
        <v>35</v>
      </c>
      <c r="J16" s="58">
        <v>62345.3</v>
      </c>
      <c r="K16" s="58">
        <v>398537.08263999998</v>
      </c>
      <c r="M16" s="17"/>
      <c r="N16" s="17"/>
      <c r="P16" s="17"/>
      <c r="Q16" s="17"/>
    </row>
    <row r="17" spans="1:19">
      <c r="A17" s="43"/>
      <c r="B17" s="43"/>
      <c r="C17" s="43"/>
      <c r="D17" s="43"/>
      <c r="E17" s="43"/>
      <c r="F17" s="43"/>
      <c r="G17" s="43"/>
      <c r="I17" s="53" t="s">
        <v>36</v>
      </c>
      <c r="J17" s="58">
        <v>51539.121059999998</v>
      </c>
      <c r="K17" s="58">
        <v>444873.06689999998</v>
      </c>
      <c r="M17" s="17"/>
      <c r="N17" s="17"/>
      <c r="P17" s="17"/>
      <c r="Q17" s="17"/>
    </row>
    <row r="18" spans="1:19">
      <c r="A18" s="39" t="s">
        <v>40</v>
      </c>
      <c r="B18" s="39">
        <v>15173.800000000001</v>
      </c>
      <c r="C18" s="39">
        <v>81526.5</v>
      </c>
      <c r="E18" s="39" t="s">
        <v>40</v>
      </c>
      <c r="F18" s="39">
        <v>8897.2999999999993</v>
      </c>
      <c r="G18" s="39">
        <v>147031.29999999999</v>
      </c>
      <c r="I18" s="53" t="s">
        <v>37</v>
      </c>
      <c r="J18" s="58">
        <v>463.5</v>
      </c>
      <c r="K18" s="58">
        <v>13719.529900000001</v>
      </c>
      <c r="M18" s="17"/>
      <c r="N18" s="17"/>
      <c r="P18" s="17"/>
      <c r="Q18" s="17"/>
    </row>
    <row r="19" spans="1:19" ht="16" thickBot="1">
      <c r="A19" s="39" t="s">
        <v>41</v>
      </c>
      <c r="B19" s="39">
        <v>13206.7</v>
      </c>
      <c r="C19" s="39">
        <v>64592.020000000004</v>
      </c>
      <c r="E19" s="39" t="s">
        <v>41</v>
      </c>
      <c r="F19" s="39">
        <v>13414.21</v>
      </c>
      <c r="G19" s="39">
        <v>71780.610000000015</v>
      </c>
      <c r="I19" s="50" t="s">
        <v>38</v>
      </c>
      <c r="J19" s="59">
        <v>55469.854981021927</v>
      </c>
      <c r="K19" s="59">
        <v>83630.924001021922</v>
      </c>
      <c r="M19" s="17"/>
      <c r="N19" s="17"/>
      <c r="P19" s="17"/>
      <c r="Q19" s="17"/>
    </row>
    <row r="20" spans="1:19" ht="16" thickTop="1">
      <c r="A20" s="39" t="s">
        <v>45</v>
      </c>
      <c r="B20" s="39">
        <v>6088.55</v>
      </c>
      <c r="C20" s="39">
        <v>18632.489999999998</v>
      </c>
      <c r="E20" s="39" t="s">
        <v>45</v>
      </c>
      <c r="F20" s="39">
        <v>6891</v>
      </c>
      <c r="G20" s="39">
        <v>17220.350000000002</v>
      </c>
      <c r="I20" s="51" t="s">
        <v>190</v>
      </c>
      <c r="J20" s="60">
        <v>169817.77604102192</v>
      </c>
      <c r="K20" s="60">
        <v>940760.60344102199</v>
      </c>
      <c r="M20" s="66">
        <f>J20+F15+B15</f>
        <v>452916.3760410219</v>
      </c>
      <c r="N20" s="66">
        <f>K20+G15+C15</f>
        <v>2529777.4434410222</v>
      </c>
      <c r="P20" s="66">
        <f>M20*1000/$P$5</f>
        <v>777.24395729864182</v>
      </c>
      <c r="Q20" s="66">
        <f>M20*1000/$Q$5</f>
        <v>835.68686777476546</v>
      </c>
      <c r="R20" s="66">
        <f>N20/$P$5*1000</f>
        <v>4341.3184756358905</v>
      </c>
      <c r="S20" s="66">
        <f>N20/$Q$5*1000</f>
        <v>4667.7530328137263</v>
      </c>
    </row>
    <row r="21" spans="1:19" ht="16" thickBot="1">
      <c r="A21" s="39" t="s">
        <v>162</v>
      </c>
      <c r="B21" s="39">
        <v>61012.56</v>
      </c>
      <c r="C21" s="39">
        <v>358130.4</v>
      </c>
      <c r="E21" s="39" t="s">
        <v>162</v>
      </c>
      <c r="F21" s="39">
        <v>52563.119999999995</v>
      </c>
      <c r="G21" s="39">
        <v>378398.92</v>
      </c>
      <c r="I21" s="52" t="s">
        <v>34</v>
      </c>
      <c r="J21" s="61">
        <v>5.1419283072522991E-2</v>
      </c>
      <c r="K21" s="61">
        <v>0.11266695837298685</v>
      </c>
      <c r="M21" s="17"/>
      <c r="N21" s="17"/>
      <c r="P21" s="17"/>
      <c r="Q21" s="17"/>
    </row>
    <row r="22" spans="1:19">
      <c r="A22" s="42" t="s">
        <v>163</v>
      </c>
      <c r="B22" s="42">
        <v>95481.61</v>
      </c>
      <c r="C22" s="42">
        <v>522881.41000000003</v>
      </c>
      <c r="D22" s="42"/>
      <c r="E22" s="42" t="s">
        <v>163</v>
      </c>
      <c r="F22" s="42">
        <v>81765.63</v>
      </c>
      <c r="G22" s="42">
        <v>614431.17999999993</v>
      </c>
      <c r="I22" s="53" t="s">
        <v>40</v>
      </c>
      <c r="J22" s="58">
        <v>10984.8</v>
      </c>
      <c r="K22" s="58">
        <v>299931.89155999996</v>
      </c>
      <c r="M22" s="17"/>
      <c r="N22" s="17"/>
      <c r="P22" s="17"/>
      <c r="Q22" s="17"/>
    </row>
    <row r="23" spans="1:19">
      <c r="A23" s="43" t="s">
        <v>160</v>
      </c>
      <c r="B23" s="43">
        <f>(B22/B$73) *100</f>
        <v>3.5748924188188878</v>
      </c>
      <c r="C23" s="43">
        <f>(C22/C$73) *100</f>
        <v>8.6554106726865125</v>
      </c>
      <c r="D23" s="43"/>
      <c r="E23" s="43" t="s">
        <v>160</v>
      </c>
      <c r="F23" s="43">
        <f>(F22/F$73) *100</f>
        <v>2.663186657277409</v>
      </c>
      <c r="G23" s="43">
        <f>(G22/G$73) *100</f>
        <v>8.7922380131745559</v>
      </c>
      <c r="I23" s="53" t="s">
        <v>41</v>
      </c>
      <c r="J23" s="58">
        <v>10070.600000000002</v>
      </c>
      <c r="K23" s="58">
        <v>54075.713889999999</v>
      </c>
      <c r="M23" s="17"/>
      <c r="N23" s="17"/>
      <c r="P23" s="17"/>
      <c r="Q23" s="17"/>
    </row>
    <row r="24" spans="1:19">
      <c r="A24" s="43"/>
      <c r="B24" s="43"/>
      <c r="C24" s="43"/>
      <c r="D24" s="43"/>
      <c r="E24" s="43"/>
      <c r="F24" s="43"/>
      <c r="G24" s="43"/>
      <c r="I24" s="53" t="s">
        <v>42</v>
      </c>
      <c r="J24" s="58">
        <v>3068.6</v>
      </c>
      <c r="K24" s="58">
        <v>28110.11433</v>
      </c>
      <c r="M24" s="17"/>
      <c r="N24" s="17"/>
      <c r="P24" s="17"/>
      <c r="Q24" s="17"/>
    </row>
    <row r="25" spans="1:19">
      <c r="A25" s="39" t="s">
        <v>47</v>
      </c>
      <c r="B25" s="39">
        <v>105321.92</v>
      </c>
      <c r="C25" s="39">
        <v>129554.88</v>
      </c>
      <c r="E25" s="39" t="s">
        <v>47</v>
      </c>
      <c r="F25" s="39">
        <v>114053.29</v>
      </c>
      <c r="G25" s="39">
        <v>136722.96</v>
      </c>
      <c r="I25" s="53" t="s">
        <v>43</v>
      </c>
      <c r="J25" s="58">
        <v>28068.275909941989</v>
      </c>
      <c r="K25" s="58">
        <v>313105.61332994199</v>
      </c>
      <c r="M25" s="17"/>
      <c r="N25" s="17"/>
      <c r="P25" s="17"/>
      <c r="Q25" s="17"/>
    </row>
    <row r="26" spans="1:19">
      <c r="A26" s="39" t="s">
        <v>48</v>
      </c>
      <c r="B26" s="39">
        <v>114340.59</v>
      </c>
      <c r="C26" s="39">
        <v>122716.36</v>
      </c>
      <c r="E26" s="39" t="s">
        <v>48</v>
      </c>
      <c r="F26" s="39">
        <v>117452.9</v>
      </c>
      <c r="G26" s="39">
        <v>127007.34</v>
      </c>
      <c r="I26" s="53" t="s">
        <v>44</v>
      </c>
      <c r="J26" s="58">
        <v>7051.9</v>
      </c>
      <c r="K26" s="58">
        <v>54699.087059999998</v>
      </c>
      <c r="M26" s="17"/>
      <c r="N26" s="17"/>
      <c r="P26" s="17"/>
      <c r="Q26" s="17"/>
    </row>
    <row r="27" spans="1:19" ht="16" thickBot="1">
      <c r="A27" s="39" t="s">
        <v>49</v>
      </c>
      <c r="B27" s="39">
        <v>3621.0800000000004</v>
      </c>
      <c r="C27" s="39">
        <v>4313.7300000000005</v>
      </c>
      <c r="E27" s="39" t="s">
        <v>49</v>
      </c>
      <c r="F27" s="39">
        <v>3775.1799999999994</v>
      </c>
      <c r="G27" s="39">
        <v>4575.55</v>
      </c>
      <c r="I27" s="50" t="s">
        <v>45</v>
      </c>
      <c r="J27" s="59">
        <v>4564.9746613497664</v>
      </c>
      <c r="K27" s="59">
        <v>18096.294801349766</v>
      </c>
      <c r="M27" s="17"/>
      <c r="N27" s="17"/>
      <c r="P27" s="17"/>
      <c r="Q27" s="17"/>
    </row>
    <row r="28" spans="1:19" ht="16" thickTop="1">
      <c r="A28" s="39" t="s">
        <v>50</v>
      </c>
      <c r="B28" s="39">
        <v>64527.400000000009</v>
      </c>
      <c r="C28" s="39">
        <v>620718.10000000009</v>
      </c>
      <c r="E28" s="39" t="s">
        <v>50</v>
      </c>
      <c r="F28" s="39">
        <v>65786.899999999994</v>
      </c>
      <c r="G28" s="39">
        <v>785191.7</v>
      </c>
      <c r="I28" s="51" t="s">
        <v>191</v>
      </c>
      <c r="J28" s="60">
        <v>63809.150571291757</v>
      </c>
      <c r="K28" s="60">
        <v>768018.71497129172</v>
      </c>
      <c r="M28" s="66">
        <f>J28+F22+B22</f>
        <v>241056.39057129173</v>
      </c>
      <c r="N28" s="66">
        <f>K28+G22+C22</f>
        <v>1905331.3049712917</v>
      </c>
      <c r="P28" s="66">
        <f>M28*1000/$P$5</f>
        <v>413.67376595539162</v>
      </c>
      <c r="Q28" s="66">
        <f>M28*1000/$Q$5</f>
        <v>444.77892752406825</v>
      </c>
      <c r="R28" s="66">
        <f>N28/$P$5*1000</f>
        <v>3269.7145031177729</v>
      </c>
      <c r="S28" s="66">
        <f>N28/$Q$5*1000</f>
        <v>3515.5724865652678</v>
      </c>
    </row>
    <row r="29" spans="1:19" ht="16" thickBot="1">
      <c r="A29" s="39" t="s">
        <v>51</v>
      </c>
      <c r="B29" s="39">
        <v>18232.360000000004</v>
      </c>
      <c r="C29" s="39">
        <v>37244.75</v>
      </c>
      <c r="E29" s="39" t="s">
        <v>51</v>
      </c>
      <c r="F29" s="39">
        <v>17402.649999999998</v>
      </c>
      <c r="G29" s="39">
        <v>44361.950000000004</v>
      </c>
      <c r="I29" s="52" t="s">
        <v>34</v>
      </c>
      <c r="J29" s="61">
        <v>1.9320832319991727E-2</v>
      </c>
      <c r="K29" s="61">
        <v>9.197912016387931E-2</v>
      </c>
      <c r="M29" s="17"/>
      <c r="N29" s="17"/>
      <c r="P29" s="17"/>
      <c r="Q29" s="17"/>
    </row>
    <row r="30" spans="1:19">
      <c r="A30" s="42" t="s">
        <v>164</v>
      </c>
      <c r="B30" s="42">
        <v>306043.34999999998</v>
      </c>
      <c r="C30" s="42">
        <v>914547.82</v>
      </c>
      <c r="D30" s="42"/>
      <c r="E30" s="42" t="s">
        <v>164</v>
      </c>
      <c r="F30" s="42">
        <v>318470.92</v>
      </c>
      <c r="G30" s="42">
        <v>1097859.4999999998</v>
      </c>
      <c r="I30" s="53" t="s">
        <v>47</v>
      </c>
      <c r="J30" s="58">
        <v>150996.26096482578</v>
      </c>
      <c r="K30" s="58">
        <v>176923.83788482577</v>
      </c>
      <c r="M30" s="17"/>
      <c r="N30" s="17"/>
      <c r="P30" s="17"/>
      <c r="Q30" s="17"/>
    </row>
    <row r="31" spans="1:19">
      <c r="A31" s="43" t="s">
        <v>160</v>
      </c>
      <c r="B31" s="43">
        <f>(B30/B$73) *100</f>
        <v>11.458458353864531</v>
      </c>
      <c r="C31" s="43">
        <f>(C30/C$73) *100</f>
        <v>15.13878063079386</v>
      </c>
      <c r="D31" s="43"/>
      <c r="E31" s="43" t="s">
        <v>160</v>
      </c>
      <c r="F31" s="43">
        <f>(F30/F$73) *100</f>
        <v>10.372909801769534</v>
      </c>
      <c r="G31" s="43">
        <f>(G30/G$73) *100</f>
        <v>15.709883129669317</v>
      </c>
      <c r="I31" s="53" t="s">
        <v>48</v>
      </c>
      <c r="J31" s="58">
        <v>110804.26121112001</v>
      </c>
      <c r="K31" s="58">
        <v>118886.40753112001</v>
      </c>
      <c r="M31" s="17"/>
      <c r="N31" s="17"/>
      <c r="P31" s="17"/>
      <c r="Q31" s="17"/>
    </row>
    <row r="32" spans="1:19">
      <c r="A32" s="42" t="s">
        <v>147</v>
      </c>
      <c r="B32" s="42">
        <f>B30-B28</f>
        <v>241515.94999999995</v>
      </c>
      <c r="C32" s="42">
        <f>C30-C28</f>
        <v>293829.71999999986</v>
      </c>
      <c r="D32" s="42"/>
      <c r="E32" s="42" t="s">
        <v>147</v>
      </c>
      <c r="F32" s="42">
        <f>F30-F28</f>
        <v>252684.02</v>
      </c>
      <c r="G32" s="42">
        <f>G30-G28</f>
        <v>312667.79999999981</v>
      </c>
      <c r="I32" s="53" t="s">
        <v>49</v>
      </c>
      <c r="J32" s="58">
        <v>3454.6508999999996</v>
      </c>
      <c r="K32" s="58">
        <v>4394.5260099999996</v>
      </c>
      <c r="M32" s="17"/>
      <c r="N32" s="17"/>
      <c r="P32" s="17"/>
      <c r="Q32" s="17"/>
    </row>
    <row r="33" spans="1:19">
      <c r="A33" s="42"/>
      <c r="B33" s="42"/>
      <c r="C33" s="42"/>
      <c r="D33" s="42"/>
      <c r="E33" s="42"/>
      <c r="F33" s="42"/>
      <c r="G33" s="42"/>
      <c r="I33" s="53" t="s">
        <v>50</v>
      </c>
      <c r="J33" s="58">
        <v>63765.5</v>
      </c>
      <c r="K33" s="58">
        <v>1137633.9000000001</v>
      </c>
      <c r="M33" s="17"/>
      <c r="N33" s="17"/>
      <c r="P33" s="17"/>
      <c r="Q33" s="17"/>
    </row>
    <row r="34" spans="1:19" ht="16" thickBot="1">
      <c r="A34" s="39" t="s">
        <v>56</v>
      </c>
      <c r="B34" s="39">
        <v>13080.589999999998</v>
      </c>
      <c r="C34" s="39">
        <v>17543.909999999996</v>
      </c>
      <c r="E34" s="39" t="s">
        <v>56</v>
      </c>
      <c r="F34" s="39">
        <v>12835.44</v>
      </c>
      <c r="G34" s="39">
        <v>17468.120000000003</v>
      </c>
      <c r="I34" s="50" t="s">
        <v>51</v>
      </c>
      <c r="J34" s="59">
        <v>30956.662273456368</v>
      </c>
      <c r="K34" s="59">
        <v>70815.28778345637</v>
      </c>
      <c r="M34" s="17"/>
      <c r="N34" s="17"/>
      <c r="P34" s="17"/>
      <c r="Q34" s="17"/>
    </row>
    <row r="35" spans="1:19" ht="16" thickTop="1">
      <c r="A35" s="39" t="s">
        <v>57</v>
      </c>
      <c r="B35" s="39">
        <v>83203.900000000009</v>
      </c>
      <c r="C35" s="39">
        <v>406748.07000000007</v>
      </c>
      <c r="E35" s="39" t="s">
        <v>57</v>
      </c>
      <c r="F35" s="39">
        <v>195988.65</v>
      </c>
      <c r="G35" s="39">
        <v>552211.19999999995</v>
      </c>
      <c r="I35" s="51" t="s">
        <v>192</v>
      </c>
      <c r="J35" s="60">
        <v>359977.33534940216</v>
      </c>
      <c r="K35" s="60">
        <v>1508653.9592094023</v>
      </c>
      <c r="M35" s="17"/>
      <c r="N35" s="17"/>
      <c r="P35" s="17"/>
      <c r="Q35" s="17"/>
    </row>
    <row r="36" spans="1:19" ht="16" thickBot="1">
      <c r="A36" s="39" t="s">
        <v>58</v>
      </c>
      <c r="B36" s="39">
        <v>8577.0399999999991</v>
      </c>
      <c r="C36" s="39">
        <v>116303.84999999999</v>
      </c>
      <c r="E36" s="39" t="s">
        <v>58</v>
      </c>
      <c r="F36" s="39">
        <v>14490.900000000001</v>
      </c>
      <c r="G36" s="39">
        <v>154047.91</v>
      </c>
      <c r="I36" s="52" t="s">
        <v>34</v>
      </c>
      <c r="J36" s="61">
        <v>0.10899787370641424</v>
      </c>
      <c r="K36" s="61">
        <v>0.1806787531278074</v>
      </c>
      <c r="M36" s="17"/>
      <c r="N36" s="17"/>
      <c r="P36" s="17"/>
      <c r="Q36" s="17"/>
    </row>
    <row r="37" spans="1:19">
      <c r="A37" s="39" t="s">
        <v>59</v>
      </c>
      <c r="B37" s="39">
        <v>16786.55</v>
      </c>
      <c r="C37" s="39">
        <v>26641.219999999998</v>
      </c>
      <c r="E37" s="39" t="s">
        <v>59</v>
      </c>
      <c r="F37" s="39">
        <v>25896.769999999997</v>
      </c>
      <c r="G37" s="39">
        <v>36884.369999999995</v>
      </c>
      <c r="I37" s="51" t="s">
        <v>200</v>
      </c>
      <c r="J37" s="60">
        <f>J35-J33</f>
        <v>296211.83534940216</v>
      </c>
      <c r="K37" s="60">
        <f>K35-K33</f>
        <v>371020.05920940218</v>
      </c>
      <c r="M37" s="66">
        <f>J37+F32+B32</f>
        <v>790411.80534940213</v>
      </c>
      <c r="N37" s="66">
        <f>K37+G32+C32</f>
        <v>977517.57920940185</v>
      </c>
      <c r="P37" s="66">
        <f>M37*1000/$P$5</f>
        <v>1356.4155150567806</v>
      </c>
      <c r="Q37" s="66">
        <f>M37*1000/$Q$5</f>
        <v>1458.4077785803288</v>
      </c>
      <c r="R37" s="66">
        <f>N37/$P$5*1000</f>
        <v>1677.5053228035404</v>
      </c>
      <c r="S37" s="66">
        <f>N37/$Q$5*1000</f>
        <v>1803.6411293070303</v>
      </c>
    </row>
    <row r="38" spans="1:19">
      <c r="A38" s="39" t="s">
        <v>165</v>
      </c>
      <c r="B38" s="39">
        <v>32141.08</v>
      </c>
      <c r="C38" s="39">
        <v>138165.84</v>
      </c>
      <c r="E38" s="39" t="s">
        <v>165</v>
      </c>
      <c r="F38" s="39">
        <v>34563.06</v>
      </c>
      <c r="G38" s="39">
        <v>150119.85</v>
      </c>
      <c r="I38" s="53" t="s">
        <v>53</v>
      </c>
      <c r="J38" s="58">
        <v>11934.595394287238</v>
      </c>
      <c r="K38" s="58">
        <v>59356.991834287233</v>
      </c>
      <c r="M38" s="17"/>
      <c r="N38" s="17"/>
      <c r="P38" s="17"/>
      <c r="Q38" s="17"/>
    </row>
    <row r="39" spans="1:19">
      <c r="A39" s="42" t="s">
        <v>166</v>
      </c>
      <c r="B39" s="42">
        <v>153789.16</v>
      </c>
      <c r="C39" s="42">
        <v>705402.8899999999</v>
      </c>
      <c r="D39" s="42"/>
      <c r="E39" s="42" t="s">
        <v>166</v>
      </c>
      <c r="F39" s="42">
        <v>283774.82000000007</v>
      </c>
      <c r="G39" s="42">
        <v>910731.45</v>
      </c>
      <c r="I39" s="53" t="s">
        <v>54</v>
      </c>
      <c r="J39" s="58">
        <v>2841.1395671214664</v>
      </c>
      <c r="K39" s="58">
        <v>62189.562807121467</v>
      </c>
      <c r="M39" s="17"/>
      <c r="N39" s="17"/>
      <c r="P39" s="17"/>
      <c r="Q39" s="17"/>
    </row>
    <row r="40" spans="1:19">
      <c r="A40" s="43" t="s">
        <v>160</v>
      </c>
      <c r="B40" s="43">
        <f>(B39/B$73) *100</f>
        <v>5.7579643051737905</v>
      </c>
      <c r="C40" s="43">
        <f>(C39/C$73) *100</f>
        <v>11.676742729579752</v>
      </c>
      <c r="D40" s="43"/>
      <c r="E40" s="43" t="s">
        <v>160</v>
      </c>
      <c r="F40" s="43">
        <f>(F39/F$73) *100</f>
        <v>9.2428238404730507</v>
      </c>
      <c r="G40" s="43">
        <f>(G39/G$73) *100</f>
        <v>13.032163625686419</v>
      </c>
      <c r="I40" s="53" t="s">
        <v>55</v>
      </c>
      <c r="J40" s="58">
        <v>16312.106189973196</v>
      </c>
      <c r="K40" s="58">
        <v>25439.414269973196</v>
      </c>
      <c r="M40" s="17"/>
      <c r="N40" s="17"/>
      <c r="P40" s="17"/>
      <c r="Q40" s="17"/>
    </row>
    <row r="41" spans="1:19">
      <c r="A41" s="42" t="s">
        <v>146</v>
      </c>
      <c r="B41" s="42">
        <f>B39-B35-B36</f>
        <v>62008.219999999994</v>
      </c>
      <c r="C41" s="42">
        <f>C39-C35-C36</f>
        <v>182350.96999999986</v>
      </c>
      <c r="D41" s="42"/>
      <c r="E41" s="42" t="s">
        <v>146</v>
      </c>
      <c r="F41" s="42">
        <f>F39-F35-F36</f>
        <v>73295.270000000077</v>
      </c>
      <c r="G41" s="42">
        <f>G39-G35-G36</f>
        <v>204472.34</v>
      </c>
      <c r="I41" s="53" t="s">
        <v>56</v>
      </c>
      <c r="J41" s="58">
        <v>12762.847907970239</v>
      </c>
      <c r="K41" s="58">
        <v>28901.319837970237</v>
      </c>
      <c r="M41" s="17"/>
      <c r="N41" s="17"/>
      <c r="P41" s="17"/>
      <c r="Q41" s="17"/>
    </row>
    <row r="42" spans="1:19">
      <c r="A42" s="43"/>
      <c r="B42" s="43"/>
      <c r="C42" s="43"/>
      <c r="D42" s="43"/>
      <c r="E42" s="43"/>
      <c r="F42" s="43"/>
      <c r="G42" s="43"/>
      <c r="I42" s="53" t="s">
        <v>57</v>
      </c>
      <c r="J42" s="58">
        <v>315635.37049</v>
      </c>
      <c r="K42" s="58">
        <v>920458.62271999998</v>
      </c>
      <c r="M42" s="17"/>
      <c r="N42" s="17"/>
      <c r="P42" s="17"/>
      <c r="Q42" s="17"/>
    </row>
    <row r="43" spans="1:19">
      <c r="A43" s="39" t="s">
        <v>61</v>
      </c>
      <c r="B43" s="39">
        <v>52400.99</v>
      </c>
      <c r="C43" s="39">
        <v>61979.93</v>
      </c>
      <c r="E43" s="39" t="s">
        <v>61</v>
      </c>
      <c r="F43" s="39">
        <v>56769.340000000004</v>
      </c>
      <c r="G43" s="39">
        <v>70820.210000000006</v>
      </c>
      <c r="I43" s="53" t="s">
        <v>58</v>
      </c>
      <c r="J43" s="58">
        <v>14049.921719999997</v>
      </c>
      <c r="K43" s="58">
        <v>210488.33836999998</v>
      </c>
      <c r="M43" s="17"/>
      <c r="N43" s="17"/>
      <c r="P43" s="17"/>
      <c r="Q43" s="17"/>
    </row>
    <row r="44" spans="1:19" ht="16" thickBot="1">
      <c r="A44" s="39" t="s">
        <v>62</v>
      </c>
      <c r="B44" s="39">
        <v>36183.200000000004</v>
      </c>
      <c r="C44" s="39">
        <v>46036.289999999994</v>
      </c>
      <c r="E44" s="39" t="s">
        <v>62</v>
      </c>
      <c r="F44" s="39">
        <v>40558.25</v>
      </c>
      <c r="G44" s="39">
        <v>52067.119999999995</v>
      </c>
      <c r="I44" s="50" t="s">
        <v>59</v>
      </c>
      <c r="J44" s="59">
        <v>27569.230041782968</v>
      </c>
      <c r="K44" s="59">
        <v>38413.399051782966</v>
      </c>
      <c r="M44" s="17"/>
      <c r="N44" s="17"/>
      <c r="P44" s="17"/>
      <c r="Q44" s="17"/>
    </row>
    <row r="45" spans="1:19" ht="16" thickTop="1">
      <c r="A45" s="39" t="s">
        <v>63</v>
      </c>
      <c r="B45" s="39">
        <v>118324.07999999999</v>
      </c>
      <c r="C45" s="39">
        <v>138359.74000000002</v>
      </c>
      <c r="E45" s="39" t="s">
        <v>63</v>
      </c>
      <c r="F45" s="39">
        <v>131541.65</v>
      </c>
      <c r="G45" s="39">
        <v>147050.82999999999</v>
      </c>
      <c r="I45" s="51" t="s">
        <v>193</v>
      </c>
      <c r="J45" s="60">
        <v>401105.21131113509</v>
      </c>
      <c r="K45" s="60">
        <v>1345247.6488911351</v>
      </c>
      <c r="M45" s="17"/>
      <c r="N45" s="17"/>
      <c r="P45" s="17"/>
      <c r="Q45" s="17"/>
    </row>
    <row r="46" spans="1:19" ht="16" thickBot="1">
      <c r="A46" s="39" t="s">
        <v>64</v>
      </c>
      <c r="B46" s="39">
        <v>653.70000000000005</v>
      </c>
      <c r="C46" s="39">
        <v>746.33000000000015</v>
      </c>
      <c r="E46" s="39" t="s">
        <v>64</v>
      </c>
      <c r="F46" s="39">
        <v>769.7</v>
      </c>
      <c r="G46" s="39">
        <v>876.26</v>
      </c>
      <c r="I46" s="52" t="s">
        <v>34</v>
      </c>
      <c r="J46" s="61">
        <v>0.12145102169568663</v>
      </c>
      <c r="K46" s="61">
        <v>0.16110895833073416</v>
      </c>
      <c r="M46" s="17"/>
      <c r="N46" s="17"/>
      <c r="P46" s="17"/>
      <c r="Q46" s="17"/>
    </row>
    <row r="47" spans="1:19">
      <c r="A47" s="39" t="s">
        <v>167</v>
      </c>
      <c r="B47" s="39">
        <v>45945.990000000005</v>
      </c>
      <c r="C47" s="39">
        <v>49877.96</v>
      </c>
      <c r="E47" s="39" t="s">
        <v>167</v>
      </c>
      <c r="F47" s="39">
        <v>55574.05</v>
      </c>
      <c r="G47" s="39">
        <v>62034.15</v>
      </c>
      <c r="I47" s="51" t="s">
        <v>201</v>
      </c>
      <c r="J47" s="60">
        <f>J45-J42-J43</f>
        <v>71419.919101135092</v>
      </c>
      <c r="K47" s="60">
        <f>K45-K42-K43</f>
        <v>214300.68780113515</v>
      </c>
      <c r="M47" s="66">
        <f>J47+F41+B41</f>
        <v>206723.40910113518</v>
      </c>
      <c r="N47" s="66">
        <f>K47+G41+C41</f>
        <v>601123.99780113506</v>
      </c>
      <c r="P47" s="66">
        <f>M47*1000/$P$5</f>
        <v>354.75537881959838</v>
      </c>
      <c r="Q47" s="66">
        <f>M47*1000/$Q$5</f>
        <v>381.43032000194694</v>
      </c>
      <c r="R47" s="66">
        <f>N47/$P$5*1000</f>
        <v>1031.5811474121151</v>
      </c>
      <c r="S47" s="66">
        <f>N47/$Q$5*1000</f>
        <v>1109.1483051634596</v>
      </c>
    </row>
    <row r="48" spans="1:19">
      <c r="A48" s="42" t="s">
        <v>168</v>
      </c>
      <c r="B48" s="42">
        <v>253507.95999999996</v>
      </c>
      <c r="C48" s="42">
        <v>297000.25</v>
      </c>
      <c r="D48" s="42"/>
      <c r="E48" s="42" t="s">
        <v>168</v>
      </c>
      <c r="F48" s="42">
        <v>285212.99</v>
      </c>
      <c r="G48" s="42">
        <v>332848.57</v>
      </c>
      <c r="I48" s="53" t="s">
        <v>61</v>
      </c>
      <c r="J48" s="58">
        <v>65501.281151116789</v>
      </c>
      <c r="K48" s="58">
        <v>85165.105181116785</v>
      </c>
      <c r="M48" s="17"/>
      <c r="N48" s="17"/>
      <c r="P48" s="17"/>
      <c r="Q48" s="17"/>
    </row>
    <row r="49" spans="1:19">
      <c r="A49" s="43" t="s">
        <v>160</v>
      </c>
      <c r="B49" s="43">
        <f>(B48/B$73) *100</f>
        <v>9.4914998219473006</v>
      </c>
      <c r="C49" s="43">
        <f>(C48/C$73) *100</f>
        <v>4.9163330049170471</v>
      </c>
      <c r="D49" s="43"/>
      <c r="E49" s="43" t="s">
        <v>160</v>
      </c>
      <c r="F49" s="43">
        <f>(F48/F$73) *100</f>
        <v>9.289666446038451</v>
      </c>
      <c r="G49" s="43">
        <f>(G48/G$73) *100</f>
        <v>4.7629155958276614</v>
      </c>
      <c r="I49" s="53" t="s">
        <v>62</v>
      </c>
      <c r="J49" s="58">
        <v>36253.136739193469</v>
      </c>
      <c r="K49" s="58">
        <v>64636.475369193467</v>
      </c>
      <c r="M49" s="17"/>
      <c r="N49" s="17"/>
      <c r="P49" s="17"/>
      <c r="Q49" s="17"/>
    </row>
    <row r="50" spans="1:19">
      <c r="A50" s="43"/>
      <c r="B50" s="43"/>
      <c r="C50" s="43"/>
      <c r="D50" s="43"/>
      <c r="E50" s="43"/>
      <c r="F50" s="43"/>
      <c r="G50" s="43"/>
      <c r="I50" s="53" t="s">
        <v>63</v>
      </c>
      <c r="J50" s="58">
        <v>144296.88065755874</v>
      </c>
      <c r="K50" s="58">
        <v>199417.06955755875</v>
      </c>
      <c r="M50" s="17"/>
      <c r="N50" s="17"/>
      <c r="P50" s="17"/>
      <c r="Q50" s="17"/>
    </row>
    <row r="51" spans="1:19">
      <c r="A51" s="39" t="s">
        <v>67</v>
      </c>
      <c r="B51" s="39">
        <v>12980.609999999999</v>
      </c>
      <c r="C51" s="39">
        <v>22400.11</v>
      </c>
      <c r="E51" s="39" t="s">
        <v>67</v>
      </c>
      <c r="F51" s="39">
        <v>13991.670000000002</v>
      </c>
      <c r="G51" s="39">
        <v>24327.27</v>
      </c>
      <c r="I51" s="53" t="s">
        <v>64</v>
      </c>
      <c r="J51" s="58">
        <v>915.7</v>
      </c>
      <c r="K51" s="58">
        <v>1633.9503100000002</v>
      </c>
      <c r="M51" s="17"/>
      <c r="N51" s="17"/>
      <c r="P51" s="17"/>
      <c r="Q51" s="17"/>
    </row>
    <row r="52" spans="1:19" ht="16" thickBot="1">
      <c r="A52" s="39" t="s">
        <v>169</v>
      </c>
      <c r="B52" s="39">
        <v>57307.41</v>
      </c>
      <c r="C52" s="39">
        <v>105643.85</v>
      </c>
      <c r="E52" s="39" t="s">
        <v>169</v>
      </c>
      <c r="F52" s="39">
        <v>63764.090000000004</v>
      </c>
      <c r="G52" s="39">
        <v>112141.45999999999</v>
      </c>
      <c r="I52" s="50" t="s">
        <v>65</v>
      </c>
      <c r="J52" s="59">
        <v>60402.232012119799</v>
      </c>
      <c r="K52" s="59">
        <v>67183.887732119794</v>
      </c>
      <c r="M52" s="17"/>
      <c r="N52" s="17"/>
      <c r="P52" s="17"/>
      <c r="Q52" s="17"/>
    </row>
    <row r="53" spans="1:19" ht="16" thickTop="1">
      <c r="A53" s="39" t="s">
        <v>170</v>
      </c>
      <c r="B53" s="39">
        <v>61807.79</v>
      </c>
      <c r="C53" s="39">
        <v>117761.53000000001</v>
      </c>
      <c r="E53" s="39" t="s">
        <v>170</v>
      </c>
      <c r="F53" s="39">
        <v>105433.03999999998</v>
      </c>
      <c r="G53" s="39">
        <v>181381.63</v>
      </c>
      <c r="I53" s="51" t="s">
        <v>194</v>
      </c>
      <c r="J53" s="60">
        <v>307369.23055998882</v>
      </c>
      <c r="K53" s="60">
        <v>418036.48814998881</v>
      </c>
      <c r="M53" s="66">
        <f>J53+F48+B48</f>
        <v>846090.18055998883</v>
      </c>
      <c r="N53" s="66">
        <f>K53+G48+C48</f>
        <v>1047885.3081499888</v>
      </c>
      <c r="P53" s="66">
        <f>M53*1000/$P$5</f>
        <v>1451.9644573646544</v>
      </c>
      <c r="Q53" s="66">
        <f>M53*1000/$Q$5</f>
        <v>1561.1412840217592</v>
      </c>
      <c r="R53" s="66">
        <f>N53/$P$5*1000</f>
        <v>1798.2624757817014</v>
      </c>
      <c r="S53" s="66">
        <f>N53/$Q$5*1000</f>
        <v>1933.4783136120125</v>
      </c>
    </row>
    <row r="54" spans="1:19" ht="16" thickBot="1">
      <c r="A54" s="39" t="s">
        <v>171</v>
      </c>
      <c r="B54" s="39">
        <v>65969.75</v>
      </c>
      <c r="C54" s="39">
        <v>70686.599999999991</v>
      </c>
      <c r="E54" s="39" t="s">
        <v>171</v>
      </c>
      <c r="F54" s="39">
        <v>56294.82</v>
      </c>
      <c r="G54" s="39">
        <v>83100.72</v>
      </c>
      <c r="I54" s="52" t="s">
        <v>34</v>
      </c>
      <c r="J54" s="61">
        <v>9.3068616504139098E-2</v>
      </c>
      <c r="K54" s="61">
        <v>5.00647023658417E-2</v>
      </c>
      <c r="M54" s="17"/>
      <c r="N54" s="17"/>
      <c r="P54" s="17"/>
      <c r="Q54" s="17"/>
    </row>
    <row r="55" spans="1:19">
      <c r="A55" s="39" t="s">
        <v>74</v>
      </c>
      <c r="B55" s="39">
        <v>51697.46</v>
      </c>
      <c r="C55" s="39">
        <v>181327.75999999998</v>
      </c>
      <c r="E55" s="39" t="s">
        <v>74</v>
      </c>
      <c r="F55" s="39">
        <v>93606.720000000016</v>
      </c>
      <c r="G55" s="39">
        <v>249118.17000000004</v>
      </c>
      <c r="I55" s="53" t="s">
        <v>67</v>
      </c>
      <c r="J55" s="58">
        <v>15932.660473547347</v>
      </c>
      <c r="K55" s="58">
        <v>20576.203893547347</v>
      </c>
      <c r="M55" s="17"/>
      <c r="N55" s="17"/>
      <c r="P55" s="17"/>
      <c r="Q55" s="17"/>
    </row>
    <row r="56" spans="1:19">
      <c r="A56" s="39" t="s">
        <v>172</v>
      </c>
      <c r="B56" s="39">
        <v>159686.54999999996</v>
      </c>
      <c r="C56" s="39">
        <v>246641.52000000002</v>
      </c>
      <c r="E56" s="39" t="s">
        <v>172</v>
      </c>
      <c r="F56" s="39">
        <v>156999.15</v>
      </c>
      <c r="G56" s="39">
        <v>249018.21999999997</v>
      </c>
      <c r="I56" s="53" t="s">
        <v>68</v>
      </c>
      <c r="J56" s="58">
        <v>36345.943988490595</v>
      </c>
      <c r="K56" s="58">
        <v>84572.918208490591</v>
      </c>
      <c r="M56" s="17"/>
      <c r="N56" s="17"/>
      <c r="P56" s="17"/>
      <c r="Q56" s="17"/>
    </row>
    <row r="57" spans="1:19">
      <c r="A57" s="42" t="s">
        <v>173</v>
      </c>
      <c r="B57" s="42">
        <v>409449.57000000007</v>
      </c>
      <c r="C57" s="42">
        <v>744461.37000000011</v>
      </c>
      <c r="D57" s="42"/>
      <c r="E57" s="42" t="s">
        <v>173</v>
      </c>
      <c r="F57" s="42">
        <v>490089.49000000005</v>
      </c>
      <c r="G57" s="42">
        <v>899087.47</v>
      </c>
      <c r="I57" s="53" t="s">
        <v>69</v>
      </c>
      <c r="J57" s="58">
        <v>63765.256317424428</v>
      </c>
      <c r="K57" s="58">
        <v>145222.71672742441</v>
      </c>
      <c r="M57" s="17"/>
      <c r="N57" s="17"/>
      <c r="P57" s="17"/>
      <c r="Q57" s="17"/>
    </row>
    <row r="58" spans="1:19">
      <c r="A58" s="43" t="s">
        <v>160</v>
      </c>
      <c r="B58" s="43">
        <f>(B57/B$73) *100</f>
        <v>15.330053228906108</v>
      </c>
      <c r="C58" s="43">
        <f>(C57/C$73) *100</f>
        <v>12.32328930435837</v>
      </c>
      <c r="D58" s="43"/>
      <c r="E58" s="43" t="s">
        <v>160</v>
      </c>
      <c r="F58" s="43">
        <f>(F57/F$73) *100</f>
        <v>15.962694724420151</v>
      </c>
      <c r="G58" s="43">
        <f>(G57/G$73) *100</f>
        <v>12.865543429783202</v>
      </c>
      <c r="I58" s="53" t="s">
        <v>70</v>
      </c>
      <c r="J58" s="58">
        <v>15036.007822078327</v>
      </c>
      <c r="K58" s="58">
        <v>24726.996872078329</v>
      </c>
      <c r="M58" s="17"/>
      <c r="N58" s="17"/>
      <c r="P58" s="17"/>
      <c r="Q58" s="17"/>
    </row>
    <row r="59" spans="1:19">
      <c r="A59" s="43"/>
      <c r="B59" s="43"/>
      <c r="C59" s="43"/>
      <c r="D59" s="43"/>
      <c r="E59" s="43"/>
      <c r="F59" s="43"/>
      <c r="G59" s="43"/>
      <c r="I59" s="53" t="s">
        <v>71</v>
      </c>
      <c r="J59" s="58">
        <v>93639.713189999995</v>
      </c>
      <c r="K59" s="58">
        <v>142436.26003999999</v>
      </c>
      <c r="M59" s="17"/>
      <c r="N59" s="17"/>
      <c r="P59" s="17"/>
      <c r="Q59" s="17"/>
    </row>
    <row r="60" spans="1:19">
      <c r="A60" s="39" t="s">
        <v>81</v>
      </c>
      <c r="B60" s="39">
        <v>0</v>
      </c>
      <c r="C60" s="39">
        <v>139398.74000000002</v>
      </c>
      <c r="E60" s="39" t="s">
        <v>81</v>
      </c>
      <c r="F60" s="39">
        <v>0</v>
      </c>
      <c r="G60" s="39">
        <v>135419.26</v>
      </c>
      <c r="I60" s="53" t="s">
        <v>72</v>
      </c>
      <c r="J60" s="58">
        <v>1910.9</v>
      </c>
      <c r="K60" s="58">
        <v>2116.8550399999999</v>
      </c>
      <c r="M60" s="17"/>
      <c r="N60" s="17"/>
      <c r="P60" s="17"/>
      <c r="Q60" s="17"/>
    </row>
    <row r="61" spans="1:19">
      <c r="A61" s="39" t="s">
        <v>82</v>
      </c>
      <c r="B61" s="39">
        <v>0</v>
      </c>
      <c r="C61" s="39">
        <v>66650.700000000012</v>
      </c>
      <c r="E61" s="39" t="s">
        <v>82</v>
      </c>
      <c r="F61" s="39">
        <v>0</v>
      </c>
      <c r="G61" s="39">
        <v>79214.69</v>
      </c>
      <c r="I61" s="53" t="s">
        <v>73</v>
      </c>
      <c r="J61" s="58">
        <v>36657.686760288285</v>
      </c>
      <c r="K61" s="58">
        <v>67273.789420288289</v>
      </c>
      <c r="M61" s="17"/>
      <c r="N61" s="17"/>
      <c r="P61" s="17"/>
      <c r="Q61" s="17"/>
    </row>
    <row r="62" spans="1:19">
      <c r="A62" s="39" t="s">
        <v>174</v>
      </c>
      <c r="B62" s="39">
        <v>684.9</v>
      </c>
      <c r="C62" s="39">
        <v>214675.24</v>
      </c>
      <c r="E62" s="39" t="s">
        <v>174</v>
      </c>
      <c r="F62" s="39">
        <v>518.4</v>
      </c>
      <c r="G62" s="39">
        <v>238728.91000000003</v>
      </c>
      <c r="I62" s="53" t="s">
        <v>74</v>
      </c>
      <c r="J62" s="58">
        <v>55337.482570000007</v>
      </c>
      <c r="K62" s="58">
        <v>237388.42014</v>
      </c>
      <c r="M62" s="17"/>
      <c r="N62" s="17"/>
      <c r="P62" s="17"/>
      <c r="Q62" s="17"/>
    </row>
    <row r="63" spans="1:19">
      <c r="A63" s="42" t="s">
        <v>175</v>
      </c>
      <c r="B63" s="42">
        <v>684.9</v>
      </c>
      <c r="C63" s="42">
        <v>420724.67999999988</v>
      </c>
      <c r="D63" s="42"/>
      <c r="E63" s="42" t="s">
        <v>175</v>
      </c>
      <c r="F63" s="42">
        <v>518.4</v>
      </c>
      <c r="G63" s="42">
        <v>453362.86000000004</v>
      </c>
      <c r="I63" s="53" t="s">
        <v>75</v>
      </c>
      <c r="J63" s="58">
        <v>36393.278503788584</v>
      </c>
      <c r="K63" s="58">
        <v>44843.864423788589</v>
      </c>
      <c r="M63" s="17"/>
      <c r="N63" s="17"/>
      <c r="P63" s="17"/>
      <c r="Q63" s="17"/>
    </row>
    <row r="64" spans="1:19">
      <c r="A64" s="43" t="s">
        <v>160</v>
      </c>
      <c r="B64" s="43">
        <f>(B63/B$73) *100</f>
        <v>2.5643093132269722E-2</v>
      </c>
      <c r="C64" s="43">
        <f>(C63/C$73) *100</f>
        <v>6.9643800982226862</v>
      </c>
      <c r="D64" s="43"/>
      <c r="E64" s="43" t="s">
        <v>160</v>
      </c>
      <c r="F64" s="43">
        <f>(F63/F$73) *100</f>
        <v>1.6884795764829409E-2</v>
      </c>
      <c r="G64" s="43">
        <f>(G63/G$73) *100</f>
        <v>6.4874217018959488</v>
      </c>
      <c r="I64" s="53" t="s">
        <v>76</v>
      </c>
      <c r="J64" s="58">
        <v>4817.9881499999992</v>
      </c>
      <c r="K64" s="58">
        <v>5008.4906099999989</v>
      </c>
      <c r="M64" s="17"/>
      <c r="N64" s="17"/>
      <c r="P64" s="17"/>
      <c r="Q64" s="17"/>
    </row>
    <row r="65" spans="1:19">
      <c r="A65" s="43"/>
      <c r="B65" s="43"/>
      <c r="C65" s="43"/>
      <c r="D65" s="43"/>
      <c r="E65" s="43"/>
      <c r="F65" s="43"/>
      <c r="G65" s="43"/>
      <c r="I65" s="53" t="s">
        <v>77</v>
      </c>
      <c r="J65" s="58">
        <v>8916.6224000000002</v>
      </c>
      <c r="K65" s="58">
        <v>10944.52059</v>
      </c>
      <c r="M65" s="17"/>
      <c r="N65" s="17"/>
      <c r="P65" s="17"/>
      <c r="Q65" s="17"/>
    </row>
    <row r="66" spans="1:19">
      <c r="A66" s="39" t="s">
        <v>176</v>
      </c>
      <c r="B66" s="39">
        <v>331.7</v>
      </c>
      <c r="C66" s="39">
        <v>1567.1</v>
      </c>
      <c r="E66" s="39" t="s">
        <v>176</v>
      </c>
      <c r="F66" s="39">
        <v>3851.2</v>
      </c>
      <c r="G66" s="39">
        <v>5569.4</v>
      </c>
      <c r="I66" s="53" t="s">
        <v>78</v>
      </c>
      <c r="J66" s="58">
        <v>13890.960000000001</v>
      </c>
      <c r="K66" s="58">
        <v>53665.96</v>
      </c>
      <c r="M66" s="17"/>
      <c r="N66" s="17"/>
      <c r="P66" s="17"/>
      <c r="Q66" s="17"/>
    </row>
    <row r="67" spans="1:19" ht="16" thickBot="1">
      <c r="A67" s="43" t="s">
        <v>160</v>
      </c>
      <c r="B67" s="43">
        <f>(B66/B$73) *100</f>
        <v>1.2419059705028277E-2</v>
      </c>
      <c r="C67" s="43">
        <f>(C66/C$73) *100</f>
        <v>2.5940669922013545E-2</v>
      </c>
      <c r="D67" s="43"/>
      <c r="E67" s="43" t="s">
        <v>160</v>
      </c>
      <c r="F67" s="43">
        <f>(F66/F$73) *100</f>
        <v>0.1254373561911864</v>
      </c>
      <c r="G67" s="43">
        <f>(G66/G$73) *100</f>
        <v>7.969564694059697E-2</v>
      </c>
      <c r="I67" s="50" t="s">
        <v>79</v>
      </c>
      <c r="J67" s="59">
        <v>4156.9520400000001</v>
      </c>
      <c r="K67" s="59">
        <v>4700.6119799999997</v>
      </c>
      <c r="M67" s="17"/>
      <c r="N67" s="17"/>
      <c r="P67" s="17"/>
      <c r="Q67" s="17"/>
    </row>
    <row r="68" spans="1:19" ht="16" thickTop="1">
      <c r="A68" s="39" t="s">
        <v>177</v>
      </c>
      <c r="B68" s="39">
        <v>42557.549999999996</v>
      </c>
      <c r="C68" s="39">
        <v>48801.000000000015</v>
      </c>
      <c r="E68" s="39" t="s">
        <v>177</v>
      </c>
      <c r="F68" s="39">
        <v>41240.15</v>
      </c>
      <c r="G68" s="39">
        <v>48917.880000000005</v>
      </c>
      <c r="I68" s="51" t="s">
        <v>195</v>
      </c>
      <c r="J68" s="60">
        <v>386801.45221561752</v>
      </c>
      <c r="K68" s="60">
        <v>843477.60794561752</v>
      </c>
      <c r="M68" s="66">
        <f>J68+F57+B57</f>
        <v>1286340.5122156176</v>
      </c>
      <c r="N68" s="66">
        <f>K68+G57+C57</f>
        <v>2487026.4479456176</v>
      </c>
      <c r="P68" s="66">
        <f>M68*1000/$P$5</f>
        <v>2207.472379089852</v>
      </c>
      <c r="Q68" s="66">
        <f>M68*1000/$Q$5</f>
        <v>2373.4577295299505</v>
      </c>
      <c r="R68" s="66">
        <f>N68/$P$5*1000</f>
        <v>4267.9540430937241</v>
      </c>
      <c r="S68" s="66">
        <f>N68/$Q$5*1000</f>
        <v>4588.8721457234969</v>
      </c>
    </row>
    <row r="69" spans="1:19" ht="16" thickBot="1">
      <c r="A69" s="43" t="s">
        <v>160</v>
      </c>
      <c r="B69" s="43">
        <f>(B68/B$73) *100</f>
        <v>1.5933818340359545</v>
      </c>
      <c r="C69" s="43">
        <f>(C68/C$73) *100</f>
        <v>0.80781739063504787</v>
      </c>
      <c r="D69" s="43"/>
      <c r="E69" s="43" t="s">
        <v>160</v>
      </c>
      <c r="F69" s="43">
        <f>(F68/F$73) *100</f>
        <v>1.3432320795928427</v>
      </c>
      <c r="G69" s="43">
        <f>(G68/G$73) *100</f>
        <v>0.69999319380229286</v>
      </c>
      <c r="I69" s="52" t="s">
        <v>34</v>
      </c>
      <c r="J69" s="61">
        <v>0.11711997311478939</v>
      </c>
      <c r="K69" s="61">
        <v>0.10101619497601882</v>
      </c>
      <c r="M69" s="17"/>
      <c r="N69" s="17"/>
      <c r="P69" s="17"/>
      <c r="Q69" s="17"/>
    </row>
    <row r="70" spans="1:19">
      <c r="A70" s="39" t="s">
        <v>178</v>
      </c>
      <c r="B70" s="39">
        <v>29010.26</v>
      </c>
      <c r="C70" s="39">
        <v>44776.490000000005</v>
      </c>
      <c r="E70" s="39" t="s">
        <v>178</v>
      </c>
      <c r="F70" s="39">
        <v>33477.520000000004</v>
      </c>
      <c r="G70" s="39">
        <v>52118.779999999992</v>
      </c>
      <c r="I70" s="53" t="s">
        <v>81</v>
      </c>
      <c r="J70" s="58">
        <v>0</v>
      </c>
      <c r="K70" s="58">
        <v>137573.55248000001</v>
      </c>
      <c r="M70" s="17"/>
      <c r="N70" s="17"/>
      <c r="P70" s="17"/>
      <c r="Q70" s="17"/>
    </row>
    <row r="71" spans="1:19">
      <c r="A71" s="43" t="s">
        <v>160</v>
      </c>
      <c r="B71" s="46">
        <f>(B70/B$73) *100</f>
        <v>1.0861626499800832</v>
      </c>
      <c r="C71" s="46">
        <f>(C70/C$73) *100</f>
        <v>0.74119848596537585</v>
      </c>
      <c r="D71" s="43"/>
      <c r="E71" s="43" t="s">
        <v>160</v>
      </c>
      <c r="F71" s="46">
        <f>(F70/F$73) *100</f>
        <v>1.0903956171161111</v>
      </c>
      <c r="G71" s="46">
        <f>(G70/G$73) *100</f>
        <v>0.74579665490980096</v>
      </c>
      <c r="I71" s="53" t="s">
        <v>82</v>
      </c>
      <c r="J71" s="58">
        <v>597.20787000000007</v>
      </c>
      <c r="K71" s="58">
        <v>70206.216899999985</v>
      </c>
      <c r="M71" s="17"/>
      <c r="N71" s="17"/>
      <c r="P71" s="17"/>
      <c r="Q71" s="17"/>
    </row>
    <row r="72" spans="1:19">
      <c r="A72" s="43"/>
      <c r="B72" s="43"/>
      <c r="C72" s="43"/>
      <c r="D72" s="43"/>
      <c r="E72" s="43"/>
      <c r="F72" s="43"/>
      <c r="G72" s="43"/>
      <c r="I72" s="53" t="s">
        <v>83</v>
      </c>
      <c r="J72" s="58">
        <v>3057.4202200000004</v>
      </c>
      <c r="K72" s="58">
        <v>35932.186249999999</v>
      </c>
      <c r="M72" s="17"/>
      <c r="N72" s="17"/>
      <c r="P72" s="17"/>
      <c r="Q72" s="17"/>
    </row>
    <row r="73" spans="1:19">
      <c r="A73" s="42" t="s">
        <v>123</v>
      </c>
      <c r="B73" s="42">
        <v>2670894.6399999997</v>
      </c>
      <c r="C73" s="42">
        <v>6041093.0200000005</v>
      </c>
      <c r="D73" s="42"/>
      <c r="E73" s="42" t="s">
        <v>123</v>
      </c>
      <c r="F73" s="42">
        <v>3070217.77</v>
      </c>
      <c r="G73" s="42">
        <v>6988336.5199999996</v>
      </c>
      <c r="I73" s="53" t="s">
        <v>84</v>
      </c>
      <c r="J73" s="58">
        <v>1.345</v>
      </c>
      <c r="K73" s="58">
        <v>50860.170410000006</v>
      </c>
      <c r="M73" s="17"/>
      <c r="N73" s="17"/>
      <c r="P73" s="17"/>
      <c r="Q73" s="17"/>
    </row>
    <row r="74" spans="1:19">
      <c r="I74" s="53" t="s">
        <v>85</v>
      </c>
      <c r="J74" s="58">
        <v>465.69999999999993</v>
      </c>
      <c r="K74" s="58">
        <v>136210.22631</v>
      </c>
      <c r="M74" s="17"/>
      <c r="N74" s="17"/>
      <c r="P74" s="17"/>
      <c r="Q74" s="17"/>
    </row>
    <row r="75" spans="1:19" ht="16" thickBot="1">
      <c r="A75" s="39" t="s">
        <v>179</v>
      </c>
      <c r="E75" s="39" t="s">
        <v>179</v>
      </c>
      <c r="I75" s="50" t="s">
        <v>86</v>
      </c>
      <c r="J75" s="59">
        <v>486.8</v>
      </c>
      <c r="K75" s="59">
        <v>1032.5999999999999</v>
      </c>
      <c r="M75" s="17"/>
      <c r="N75" s="17"/>
      <c r="P75" s="17"/>
      <c r="Q75" s="17"/>
    </row>
    <row r="76" spans="1:19" ht="16" thickTop="1">
      <c r="A76" s="39" t="s">
        <v>180</v>
      </c>
      <c r="E76" s="39" t="s">
        <v>180</v>
      </c>
      <c r="I76" s="51" t="s">
        <v>196</v>
      </c>
      <c r="J76" s="60">
        <v>4608.4730900000004</v>
      </c>
      <c r="K76" s="60">
        <v>431814.95234999998</v>
      </c>
      <c r="M76" s="66">
        <f>J76+F63+B63</f>
        <v>5811.7730899999997</v>
      </c>
      <c r="N76" s="66">
        <f>K76+G63+C63</f>
        <v>1305902.49235</v>
      </c>
      <c r="P76" s="66">
        <f>M76*1000/$P$5</f>
        <v>9.9735089176466953</v>
      </c>
      <c r="Q76" s="66">
        <f>M76*1000/$Q$5</f>
        <v>10.723441912729326</v>
      </c>
      <c r="R76" s="66">
        <f>N76/$P$5*1000</f>
        <v>2241.0424411510826</v>
      </c>
      <c r="S76" s="66">
        <f>N76/$Q$5*1000</f>
        <v>2409.5520082329435</v>
      </c>
    </row>
    <row r="77" spans="1:19" ht="16" thickBot="1">
      <c r="A77" s="39" t="s">
        <v>181</v>
      </c>
      <c r="E77" s="39" t="s">
        <v>181</v>
      </c>
      <c r="I77" s="52" t="s">
        <v>34</v>
      </c>
      <c r="J77" s="61">
        <v>1.3954038727345751E-3</v>
      </c>
      <c r="K77" s="61">
        <v>5.1714832746289408E-2</v>
      </c>
    </row>
    <row r="78" spans="1:19">
      <c r="A78" s="39" t="s">
        <v>182</v>
      </c>
      <c r="E78" s="39" t="s">
        <v>182</v>
      </c>
      <c r="I78" s="53" t="s">
        <v>88</v>
      </c>
      <c r="J78" s="58">
        <v>374.8</v>
      </c>
      <c r="K78" s="58">
        <v>2651.9</v>
      </c>
    </row>
    <row r="79" spans="1:19" ht="16" thickBot="1">
      <c r="A79" s="39" t="s">
        <v>183</v>
      </c>
      <c r="E79" s="39" t="s">
        <v>183</v>
      </c>
      <c r="I79" s="50" t="s">
        <v>89</v>
      </c>
      <c r="J79" s="59">
        <v>948.59999999999991</v>
      </c>
      <c r="K79" s="59">
        <v>948.59999999999991</v>
      </c>
    </row>
    <row r="80" spans="1:19" ht="16" thickTop="1">
      <c r="I80" s="51" t="s">
        <v>197</v>
      </c>
      <c r="J80" s="60">
        <v>1323.3999999999999</v>
      </c>
      <c r="K80" s="60">
        <v>3600.5</v>
      </c>
    </row>
    <row r="81" spans="9:11" ht="16" thickBot="1">
      <c r="I81" s="52" t="s">
        <v>34</v>
      </c>
      <c r="J81" s="61">
        <v>4.0071352248623773E-4</v>
      </c>
      <c r="K81" s="61">
        <v>4.3120150029472463E-4</v>
      </c>
    </row>
    <row r="82" spans="9:11">
      <c r="I82" s="51" t="s">
        <v>91</v>
      </c>
      <c r="J82" s="60">
        <v>44560.249000000003</v>
      </c>
      <c r="K82" s="60">
        <v>51034.479560000007</v>
      </c>
    </row>
    <row r="83" spans="9:11" ht="16" thickBot="1">
      <c r="I83" s="52" t="s">
        <v>34</v>
      </c>
      <c r="J83" s="61">
        <v>1.3492439428482586E-2</v>
      </c>
      <c r="K83" s="61">
        <v>6.1119689357123901E-3</v>
      </c>
    </row>
    <row r="84" spans="9:11">
      <c r="I84" s="51" t="s">
        <v>92</v>
      </c>
      <c r="J84" s="60">
        <v>35448.747439999999</v>
      </c>
      <c r="K84" s="60">
        <v>59754.924570000003</v>
      </c>
    </row>
    <row r="85" spans="9:11" ht="16" thickBot="1">
      <c r="I85" s="52" t="s">
        <v>34</v>
      </c>
      <c r="J85" s="61">
        <v>1.0733559358022822E-2</v>
      </c>
      <c r="K85" s="61">
        <v>7.1563430425169014E-3</v>
      </c>
    </row>
    <row r="86" spans="9:11" ht="17" thickBot="1">
      <c r="I86" s="54" t="s">
        <v>198</v>
      </c>
      <c r="J86" s="62">
        <v>3302608.7859199992</v>
      </c>
      <c r="K86" s="62">
        <v>8349924.5655199988</v>
      </c>
    </row>
    <row r="88" spans="9:11">
      <c r="I88"/>
    </row>
    <row r="89" spans="9:11">
      <c r="I89"/>
    </row>
    <row r="143" spans="9:9">
      <c r="I143" s="56"/>
    </row>
    <row r="144" spans="9:9">
      <c r="I144" s="56"/>
    </row>
    <row r="145" spans="9:9">
      <c r="I145" s="56"/>
    </row>
    <row r="146" spans="9:9">
      <c r="I146" s="56"/>
    </row>
    <row r="147" spans="9:9">
      <c r="I147" s="56"/>
    </row>
    <row r="148" spans="9:9">
      <c r="I148" s="56"/>
    </row>
    <row r="149" spans="9:9">
      <c r="I149" s="56"/>
    </row>
    <row r="150" spans="9:9">
      <c r="I150" s="56"/>
    </row>
    <row r="151" spans="9:9">
      <c r="I151" s="56"/>
    </row>
    <row r="152" spans="9:9">
      <c r="I152" s="56"/>
    </row>
    <row r="153" spans="9:9">
      <c r="I153" s="56"/>
    </row>
    <row r="154" spans="9:9">
      <c r="I154" s="56"/>
    </row>
    <row r="155" spans="9:9">
      <c r="I155" s="56"/>
    </row>
  </sheetData>
  <sheetProtection algorithmName="SHA-512" hashValue="VP9MhqcDNk5hA2/YoJ1Gi4HKIvchiJNWdQi4L+tKbYdM0BTex3pT2v9+jjt70o3lMnDHRZTObC7GossE3eJsZw==" saltValue="cVdrFvehhz1KAQd7VA85aA==" spinCount="100000" sheet="1" objects="1" scenarios="1"/>
  <mergeCells count="8">
    <mergeCell ref="F3:G3"/>
    <mergeCell ref="B3:C3"/>
    <mergeCell ref="I3:I4"/>
    <mergeCell ref="P11:Q11"/>
    <mergeCell ref="R11:S11"/>
    <mergeCell ref="J3:K3"/>
    <mergeCell ref="M3:N3"/>
    <mergeCell ref="P3:Q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D3AD-EE00-F34F-90F0-E05C13FE36AD}">
  <dimension ref="A3:EO22"/>
  <sheetViews>
    <sheetView workbookViewId="0">
      <selection activeCell="C26" sqref="C26"/>
    </sheetView>
  </sheetViews>
  <sheetFormatPr baseColWidth="10" defaultRowHeight="15"/>
  <cols>
    <col min="1" max="1" width="37.1640625" bestFit="1" customWidth="1"/>
    <col min="2" max="2" width="21" bestFit="1" customWidth="1"/>
    <col min="3" max="3" width="16.83203125" bestFit="1" customWidth="1"/>
    <col min="4" max="4" width="35" bestFit="1" customWidth="1"/>
    <col min="5" max="5" width="16.83203125" bestFit="1" customWidth="1"/>
    <col min="6" max="6" width="30.6640625" bestFit="1" customWidth="1"/>
    <col min="7" max="7" width="16.83203125" bestFit="1" customWidth="1"/>
    <col min="8" max="8" width="17.83203125" bestFit="1" customWidth="1"/>
    <col min="9" max="9" width="16.83203125" bestFit="1" customWidth="1"/>
    <col min="10" max="10" width="26.33203125" bestFit="1" customWidth="1"/>
    <col min="11" max="11" width="16.83203125" bestFit="1" customWidth="1"/>
    <col min="12" max="12" width="18.33203125" bestFit="1" customWidth="1"/>
    <col min="13" max="13" width="16.83203125" bestFit="1" customWidth="1"/>
    <col min="14" max="14" width="17" bestFit="1" customWidth="1"/>
    <col min="15" max="15" width="16.83203125" bestFit="1" customWidth="1"/>
    <col min="16" max="16" width="25.5" bestFit="1" customWidth="1"/>
    <col min="17" max="17" width="16.83203125" bestFit="1" customWidth="1"/>
    <col min="18" max="18" width="25.33203125" bestFit="1" customWidth="1"/>
    <col min="19" max="19" width="16.83203125" bestFit="1" customWidth="1"/>
    <col min="20" max="20" width="30.1640625" bestFit="1" customWidth="1"/>
    <col min="21" max="21" width="16.83203125" bestFit="1" customWidth="1"/>
    <col min="22" max="22" width="17" bestFit="1" customWidth="1"/>
    <col min="23" max="23" width="16.83203125" bestFit="1" customWidth="1"/>
    <col min="24" max="24" width="47.5" bestFit="1" customWidth="1"/>
    <col min="25" max="25" width="16.83203125" bestFit="1" customWidth="1"/>
    <col min="26" max="26" width="19.5" bestFit="1" customWidth="1"/>
    <col min="27" max="27" width="16.83203125" bestFit="1" customWidth="1"/>
    <col min="28" max="28" width="17" bestFit="1" customWidth="1"/>
    <col min="29" max="29" width="16.83203125" bestFit="1" customWidth="1"/>
    <col min="30" max="30" width="19.5" bestFit="1" customWidth="1"/>
    <col min="31" max="31" width="16.83203125" bestFit="1" customWidth="1"/>
    <col min="32" max="32" width="27.83203125" bestFit="1" customWidth="1"/>
    <col min="33" max="33" width="16.83203125" bestFit="1" customWidth="1"/>
    <col min="34" max="34" width="23.33203125" bestFit="1" customWidth="1"/>
    <col min="35" max="35" width="16.83203125" bestFit="1" customWidth="1"/>
    <col min="36" max="36" width="17" bestFit="1" customWidth="1"/>
    <col min="37" max="37" width="16.83203125" bestFit="1" customWidth="1"/>
    <col min="38" max="38" width="31.1640625" bestFit="1" customWidth="1"/>
    <col min="39" max="39" width="16.83203125" bestFit="1" customWidth="1"/>
    <col min="40" max="40" width="17" bestFit="1" customWidth="1"/>
    <col min="41" max="41" width="16.83203125" bestFit="1" customWidth="1"/>
    <col min="42" max="42" width="17" bestFit="1" customWidth="1"/>
    <col min="43" max="43" width="16.83203125" bestFit="1" customWidth="1"/>
    <col min="44" max="44" width="38.5" bestFit="1" customWidth="1"/>
    <col min="45" max="45" width="16.83203125" bestFit="1" customWidth="1"/>
    <col min="46" max="46" width="37.33203125" bestFit="1" customWidth="1"/>
    <col min="47" max="47" width="16.83203125" bestFit="1" customWidth="1"/>
    <col min="48" max="48" width="17" bestFit="1" customWidth="1"/>
    <col min="49" max="49" width="16.83203125" bestFit="1" customWidth="1"/>
    <col min="50" max="50" width="18.5" bestFit="1" customWidth="1"/>
    <col min="51" max="51" width="16.83203125" bestFit="1" customWidth="1"/>
    <col min="52" max="52" width="23.6640625" bestFit="1" customWidth="1"/>
    <col min="53" max="53" width="16.83203125" bestFit="1" customWidth="1"/>
    <col min="54" max="54" width="17" bestFit="1" customWidth="1"/>
    <col min="55" max="55" width="16.83203125" bestFit="1" customWidth="1"/>
    <col min="56" max="56" width="24.5" bestFit="1" customWidth="1"/>
    <col min="57" max="57" width="16.83203125" bestFit="1" customWidth="1"/>
    <col min="58" max="58" width="25.6640625" bestFit="1" customWidth="1"/>
    <col min="59" max="59" width="16.83203125" bestFit="1" customWidth="1"/>
    <col min="60" max="60" width="26.83203125" bestFit="1" customWidth="1"/>
    <col min="61" max="61" width="16.83203125" bestFit="1" customWidth="1"/>
    <col min="62" max="62" width="20.1640625" bestFit="1" customWidth="1"/>
    <col min="63" max="63" width="16.83203125" bestFit="1" customWidth="1"/>
    <col min="64" max="64" width="17" bestFit="1" customWidth="1"/>
    <col min="65" max="65" width="16.83203125" bestFit="1" customWidth="1"/>
    <col min="66" max="66" width="17" bestFit="1" customWidth="1"/>
    <col min="67" max="67" width="16.83203125" bestFit="1" customWidth="1"/>
    <col min="68" max="68" width="17" bestFit="1" customWidth="1"/>
    <col min="69" max="69" width="16.83203125" bestFit="1" customWidth="1"/>
    <col min="70" max="70" width="19.1640625" bestFit="1" customWidth="1"/>
    <col min="71" max="71" width="16.83203125" bestFit="1" customWidth="1"/>
    <col min="72" max="72" width="25.33203125" bestFit="1" customWidth="1"/>
    <col min="73" max="73" width="16.83203125" bestFit="1" customWidth="1"/>
    <col min="74" max="74" width="27.33203125" bestFit="1" customWidth="1"/>
    <col min="75" max="75" width="16.83203125" bestFit="1" customWidth="1"/>
    <col min="76" max="76" width="17" bestFit="1" customWidth="1"/>
    <col min="77" max="77" width="16.83203125" bestFit="1" customWidth="1"/>
    <col min="78" max="78" width="21.83203125" bestFit="1" customWidth="1"/>
    <col min="79" max="79" width="16.83203125" bestFit="1" customWidth="1"/>
    <col min="80" max="80" width="20.6640625" bestFit="1" customWidth="1"/>
    <col min="81" max="81" width="16.83203125" bestFit="1" customWidth="1"/>
    <col min="82" max="82" width="25.33203125" bestFit="1" customWidth="1"/>
    <col min="83" max="83" width="16.83203125" bestFit="1" customWidth="1"/>
    <col min="84" max="84" width="17" bestFit="1" customWidth="1"/>
    <col min="85" max="85" width="16.83203125" bestFit="1" customWidth="1"/>
    <col min="86" max="86" width="17" bestFit="1" customWidth="1"/>
    <col min="87" max="87" width="16.83203125" bestFit="1" customWidth="1"/>
    <col min="88" max="88" width="17" bestFit="1" customWidth="1"/>
    <col min="89" max="89" width="16.83203125" bestFit="1" customWidth="1"/>
    <col min="90" max="90" width="18.1640625" bestFit="1" customWidth="1"/>
    <col min="91" max="91" width="16.83203125" bestFit="1" customWidth="1"/>
    <col min="92" max="92" width="47.33203125" bestFit="1" customWidth="1"/>
    <col min="93" max="93" width="16.83203125" bestFit="1" customWidth="1"/>
    <col min="94" max="94" width="25.5" bestFit="1" customWidth="1"/>
    <col min="95" max="95" width="16.83203125" bestFit="1" customWidth="1"/>
    <col min="96" max="96" width="17" bestFit="1" customWidth="1"/>
    <col min="97" max="97" width="16.83203125" bestFit="1" customWidth="1"/>
    <col min="98" max="98" width="26.83203125" bestFit="1" customWidth="1"/>
    <col min="99" max="99" width="16.83203125" bestFit="1" customWidth="1"/>
    <col min="100" max="100" width="17" bestFit="1" customWidth="1"/>
    <col min="101" max="101" width="16.83203125" bestFit="1" customWidth="1"/>
    <col min="102" max="102" width="27.1640625" bestFit="1" customWidth="1"/>
    <col min="103" max="103" width="16.83203125" bestFit="1" customWidth="1"/>
    <col min="104" max="104" width="26.33203125" bestFit="1" customWidth="1"/>
    <col min="105" max="105" width="16.83203125" bestFit="1" customWidth="1"/>
    <col min="106" max="106" width="22.83203125" bestFit="1" customWidth="1"/>
    <col min="107" max="107" width="16.83203125" bestFit="1" customWidth="1"/>
    <col min="108" max="108" width="17" bestFit="1" customWidth="1"/>
    <col min="109" max="109" width="16.83203125" bestFit="1" customWidth="1"/>
    <col min="110" max="110" width="25.5" bestFit="1" customWidth="1"/>
    <col min="111" max="111" width="16.83203125" bestFit="1" customWidth="1"/>
    <col min="112" max="112" width="29" bestFit="1" customWidth="1"/>
    <col min="113" max="113" width="16.83203125" bestFit="1" customWidth="1"/>
    <col min="114" max="114" width="19.6640625" bestFit="1" customWidth="1"/>
    <col min="115" max="115" width="16.83203125" bestFit="1" customWidth="1"/>
    <col min="116" max="116" width="24.6640625" bestFit="1" customWidth="1"/>
    <col min="117" max="117" width="16.83203125" bestFit="1" customWidth="1"/>
    <col min="118" max="118" width="21.6640625" bestFit="1" customWidth="1"/>
    <col min="119" max="119" width="16.83203125" bestFit="1" customWidth="1"/>
    <col min="120" max="120" width="23" bestFit="1" customWidth="1"/>
    <col min="121" max="121" width="16.83203125" bestFit="1" customWidth="1"/>
    <col min="122" max="122" width="20.5" bestFit="1" customWidth="1"/>
    <col min="123" max="123" width="16.83203125" bestFit="1" customWidth="1"/>
    <col min="124" max="124" width="17" bestFit="1" customWidth="1"/>
    <col min="125" max="125" width="16.83203125" bestFit="1" customWidth="1"/>
    <col min="126" max="126" width="17" bestFit="1" customWidth="1"/>
    <col min="127" max="127" width="16.83203125" bestFit="1" customWidth="1"/>
    <col min="128" max="128" width="23.5" bestFit="1" customWidth="1"/>
    <col min="129" max="129" width="16.83203125" bestFit="1" customWidth="1"/>
    <col min="130" max="130" width="18.33203125" bestFit="1" customWidth="1"/>
    <col min="131" max="131" width="16.83203125" bestFit="1" customWidth="1"/>
    <col min="132" max="132" width="17" bestFit="1" customWidth="1"/>
    <col min="133" max="133" width="16.83203125" bestFit="1" customWidth="1"/>
    <col min="134" max="134" width="22" bestFit="1" customWidth="1"/>
    <col min="135" max="135" width="16.83203125" bestFit="1" customWidth="1"/>
    <col min="136" max="136" width="17" bestFit="1" customWidth="1"/>
    <col min="137" max="137" width="16.83203125" bestFit="1" customWidth="1"/>
    <col min="138" max="138" width="17" bestFit="1" customWidth="1"/>
    <col min="139" max="139" width="16.83203125" bestFit="1" customWidth="1"/>
    <col min="140" max="140" width="40.83203125" bestFit="1" customWidth="1"/>
    <col min="141" max="141" width="16.83203125" bestFit="1" customWidth="1"/>
    <col min="142" max="142" width="17" bestFit="1" customWidth="1"/>
    <col min="143" max="143" width="16.83203125" bestFit="1" customWidth="1"/>
    <col min="144" max="144" width="21.1640625" bestFit="1" customWidth="1"/>
    <col min="145" max="145" width="21" bestFit="1" customWidth="1"/>
  </cols>
  <sheetData>
    <row r="3" spans="1:145">
      <c r="B3" s="14" t="s">
        <v>149</v>
      </c>
    </row>
    <row r="4" spans="1:145">
      <c r="B4" t="s">
        <v>47</v>
      </c>
      <c r="D4" t="s">
        <v>51</v>
      </c>
      <c r="F4" t="s">
        <v>28</v>
      </c>
      <c r="H4" t="s">
        <v>29</v>
      </c>
      <c r="J4" t="s">
        <v>91</v>
      </c>
      <c r="L4" t="s">
        <v>41</v>
      </c>
      <c r="N4" t="s">
        <v>43</v>
      </c>
      <c r="P4" t="s">
        <v>44</v>
      </c>
      <c r="R4" t="s">
        <v>55</v>
      </c>
      <c r="T4" t="s">
        <v>32</v>
      </c>
      <c r="V4" t="s">
        <v>68</v>
      </c>
      <c r="X4" t="s">
        <v>31</v>
      </c>
      <c r="Z4" t="s">
        <v>27</v>
      </c>
      <c r="AB4" t="s">
        <v>40</v>
      </c>
      <c r="AD4" t="s">
        <v>61</v>
      </c>
      <c r="AF4" t="s">
        <v>64</v>
      </c>
      <c r="AH4" t="s">
        <v>56</v>
      </c>
      <c r="AJ4" t="s">
        <v>57</v>
      </c>
      <c r="AL4" t="s">
        <v>62</v>
      </c>
      <c r="AN4" t="s">
        <v>76</v>
      </c>
      <c r="AP4" t="s">
        <v>82</v>
      </c>
      <c r="AR4" t="s">
        <v>24</v>
      </c>
      <c r="AT4" t="s">
        <v>63</v>
      </c>
      <c r="AV4" t="s">
        <v>2</v>
      </c>
      <c r="AX4" t="s">
        <v>70</v>
      </c>
      <c r="AZ4" t="s">
        <v>50</v>
      </c>
      <c r="BB4" t="s">
        <v>81</v>
      </c>
      <c r="BD4" t="s">
        <v>36</v>
      </c>
      <c r="BF4" t="s">
        <v>35</v>
      </c>
      <c r="BH4" t="s">
        <v>30</v>
      </c>
      <c r="BJ4" t="s">
        <v>58</v>
      </c>
      <c r="BL4" t="s">
        <v>37</v>
      </c>
      <c r="BN4" t="s">
        <v>48</v>
      </c>
      <c r="BP4" t="s">
        <v>92</v>
      </c>
      <c r="BR4" t="s">
        <v>49</v>
      </c>
      <c r="BT4" t="s">
        <v>86</v>
      </c>
      <c r="BV4" t="s">
        <v>79</v>
      </c>
      <c r="BX4" t="s">
        <v>34</v>
      </c>
      <c r="BZ4" t="s">
        <v>74</v>
      </c>
      <c r="CB4" t="s">
        <v>42</v>
      </c>
      <c r="CD4" t="s">
        <v>65</v>
      </c>
      <c r="CF4" t="s">
        <v>88</v>
      </c>
      <c r="CH4" t="s">
        <v>78</v>
      </c>
      <c r="CJ4" t="s">
        <v>72</v>
      </c>
      <c r="CL4" t="s">
        <v>69</v>
      </c>
      <c r="CN4" t="s">
        <v>26</v>
      </c>
      <c r="CP4" t="s">
        <v>83</v>
      </c>
      <c r="CR4" t="s">
        <v>75</v>
      </c>
      <c r="CT4" t="s">
        <v>53</v>
      </c>
      <c r="CV4" t="s">
        <v>85</v>
      </c>
      <c r="CX4" t="s">
        <v>54</v>
      </c>
      <c r="CZ4" t="s">
        <v>59</v>
      </c>
      <c r="DB4" t="s">
        <v>84</v>
      </c>
      <c r="DD4" t="s">
        <v>67</v>
      </c>
      <c r="DF4" t="s">
        <v>38</v>
      </c>
      <c r="DH4" t="s">
        <v>45</v>
      </c>
      <c r="DJ4" t="s">
        <v>52</v>
      </c>
      <c r="DL4" t="s">
        <v>87</v>
      </c>
      <c r="DN4" t="s">
        <v>66</v>
      </c>
      <c r="DP4" t="s">
        <v>33</v>
      </c>
      <c r="DR4" t="s">
        <v>39</v>
      </c>
      <c r="DT4" t="s">
        <v>80</v>
      </c>
      <c r="DV4" t="s">
        <v>46</v>
      </c>
      <c r="DX4" t="s">
        <v>90</v>
      </c>
      <c r="DZ4" t="s">
        <v>60</v>
      </c>
      <c r="EB4" t="s">
        <v>77</v>
      </c>
      <c r="ED4" t="s">
        <v>89</v>
      </c>
      <c r="EF4" t="s">
        <v>71</v>
      </c>
      <c r="EH4" t="s">
        <v>73</v>
      </c>
      <c r="EJ4" t="s">
        <v>25</v>
      </c>
      <c r="EL4" t="s">
        <v>110</v>
      </c>
      <c r="EN4" t="s">
        <v>280</v>
      </c>
      <c r="EO4" t="s">
        <v>281</v>
      </c>
    </row>
    <row r="5" spans="1:145">
      <c r="A5" s="14" t="s">
        <v>109</v>
      </c>
      <c r="B5" t="s">
        <v>111</v>
      </c>
      <c r="C5" t="s">
        <v>129</v>
      </c>
      <c r="D5" t="s">
        <v>111</v>
      </c>
      <c r="E5" t="s">
        <v>129</v>
      </c>
      <c r="F5" t="s">
        <v>111</v>
      </c>
      <c r="G5" t="s">
        <v>129</v>
      </c>
      <c r="H5" t="s">
        <v>111</v>
      </c>
      <c r="I5" t="s">
        <v>129</v>
      </c>
      <c r="J5" t="s">
        <v>111</v>
      </c>
      <c r="K5" t="s">
        <v>129</v>
      </c>
      <c r="L5" t="s">
        <v>111</v>
      </c>
      <c r="M5" t="s">
        <v>129</v>
      </c>
      <c r="N5" t="s">
        <v>111</v>
      </c>
      <c r="O5" t="s">
        <v>129</v>
      </c>
      <c r="P5" t="s">
        <v>111</v>
      </c>
      <c r="Q5" t="s">
        <v>129</v>
      </c>
      <c r="R5" t="s">
        <v>111</v>
      </c>
      <c r="S5" t="s">
        <v>129</v>
      </c>
      <c r="T5" t="s">
        <v>111</v>
      </c>
      <c r="U5" t="s">
        <v>129</v>
      </c>
      <c r="V5" t="s">
        <v>111</v>
      </c>
      <c r="W5" t="s">
        <v>129</v>
      </c>
      <c r="X5" t="s">
        <v>111</v>
      </c>
      <c r="Y5" t="s">
        <v>129</v>
      </c>
      <c r="Z5" t="s">
        <v>111</v>
      </c>
      <c r="AA5" t="s">
        <v>129</v>
      </c>
      <c r="AB5" t="s">
        <v>111</v>
      </c>
      <c r="AC5" t="s">
        <v>129</v>
      </c>
      <c r="AD5" t="s">
        <v>111</v>
      </c>
      <c r="AE5" t="s">
        <v>129</v>
      </c>
      <c r="AF5" t="s">
        <v>111</v>
      </c>
      <c r="AG5" t="s">
        <v>129</v>
      </c>
      <c r="AH5" t="s">
        <v>111</v>
      </c>
      <c r="AI5" t="s">
        <v>129</v>
      </c>
      <c r="AJ5" t="s">
        <v>111</v>
      </c>
      <c r="AK5" t="s">
        <v>129</v>
      </c>
      <c r="AL5" t="s">
        <v>111</v>
      </c>
      <c r="AM5" t="s">
        <v>129</v>
      </c>
      <c r="AN5" t="s">
        <v>111</v>
      </c>
      <c r="AO5" t="s">
        <v>129</v>
      </c>
      <c r="AP5" t="s">
        <v>111</v>
      </c>
      <c r="AQ5" t="s">
        <v>129</v>
      </c>
      <c r="AR5" t="s">
        <v>111</v>
      </c>
      <c r="AS5" t="s">
        <v>129</v>
      </c>
      <c r="AT5" t="s">
        <v>111</v>
      </c>
      <c r="AU5" t="s">
        <v>129</v>
      </c>
      <c r="AV5" t="s">
        <v>111</v>
      </c>
      <c r="AW5" t="s">
        <v>129</v>
      </c>
      <c r="AX5" t="s">
        <v>111</v>
      </c>
      <c r="AY5" t="s">
        <v>129</v>
      </c>
      <c r="AZ5" t="s">
        <v>111</v>
      </c>
      <c r="BA5" t="s">
        <v>129</v>
      </c>
      <c r="BB5" t="s">
        <v>111</v>
      </c>
      <c r="BC5" t="s">
        <v>129</v>
      </c>
      <c r="BD5" t="s">
        <v>111</v>
      </c>
      <c r="BE5" t="s">
        <v>129</v>
      </c>
      <c r="BF5" t="s">
        <v>111</v>
      </c>
      <c r="BG5" t="s">
        <v>129</v>
      </c>
      <c r="BH5" t="s">
        <v>111</v>
      </c>
      <c r="BI5" t="s">
        <v>129</v>
      </c>
      <c r="BJ5" t="s">
        <v>111</v>
      </c>
      <c r="BK5" t="s">
        <v>129</v>
      </c>
      <c r="BL5" t="s">
        <v>111</v>
      </c>
      <c r="BM5" t="s">
        <v>129</v>
      </c>
      <c r="BN5" t="s">
        <v>111</v>
      </c>
      <c r="BO5" t="s">
        <v>129</v>
      </c>
      <c r="BP5" t="s">
        <v>111</v>
      </c>
      <c r="BQ5" t="s">
        <v>129</v>
      </c>
      <c r="BR5" t="s">
        <v>111</v>
      </c>
      <c r="BS5" t="s">
        <v>129</v>
      </c>
      <c r="BT5" t="s">
        <v>111</v>
      </c>
      <c r="BU5" t="s">
        <v>129</v>
      </c>
      <c r="BV5" t="s">
        <v>111</v>
      </c>
      <c r="BW5" t="s">
        <v>129</v>
      </c>
      <c r="BX5" t="s">
        <v>111</v>
      </c>
      <c r="BY5" t="s">
        <v>129</v>
      </c>
      <c r="BZ5" t="s">
        <v>111</v>
      </c>
      <c r="CA5" t="s">
        <v>129</v>
      </c>
      <c r="CB5" t="s">
        <v>111</v>
      </c>
      <c r="CC5" t="s">
        <v>129</v>
      </c>
      <c r="CD5" t="s">
        <v>111</v>
      </c>
      <c r="CE5" t="s">
        <v>129</v>
      </c>
      <c r="CF5" t="s">
        <v>111</v>
      </c>
      <c r="CG5" t="s">
        <v>129</v>
      </c>
      <c r="CH5" t="s">
        <v>111</v>
      </c>
      <c r="CI5" t="s">
        <v>129</v>
      </c>
      <c r="CJ5" t="s">
        <v>111</v>
      </c>
      <c r="CK5" t="s">
        <v>129</v>
      </c>
      <c r="CL5" t="s">
        <v>111</v>
      </c>
      <c r="CM5" t="s">
        <v>129</v>
      </c>
      <c r="CN5" t="s">
        <v>111</v>
      </c>
      <c r="CO5" t="s">
        <v>129</v>
      </c>
      <c r="CP5" t="s">
        <v>111</v>
      </c>
      <c r="CQ5" t="s">
        <v>129</v>
      </c>
      <c r="CR5" t="s">
        <v>111</v>
      </c>
      <c r="CS5" t="s">
        <v>129</v>
      </c>
      <c r="CT5" t="s">
        <v>111</v>
      </c>
      <c r="CU5" t="s">
        <v>129</v>
      </c>
      <c r="CV5" t="s">
        <v>111</v>
      </c>
      <c r="CW5" t="s">
        <v>129</v>
      </c>
      <c r="CX5" t="s">
        <v>111</v>
      </c>
      <c r="CY5" t="s">
        <v>129</v>
      </c>
      <c r="CZ5" t="s">
        <v>111</v>
      </c>
      <c r="DA5" t="s">
        <v>129</v>
      </c>
      <c r="DB5" t="s">
        <v>111</v>
      </c>
      <c r="DC5" t="s">
        <v>129</v>
      </c>
      <c r="DD5" t="s">
        <v>111</v>
      </c>
      <c r="DE5" t="s">
        <v>129</v>
      </c>
      <c r="DF5" t="s">
        <v>111</v>
      </c>
      <c r="DG5" t="s">
        <v>129</v>
      </c>
      <c r="DH5" t="s">
        <v>111</v>
      </c>
      <c r="DI5" t="s">
        <v>129</v>
      </c>
      <c r="DJ5" t="s">
        <v>111</v>
      </c>
      <c r="DK5" t="s">
        <v>129</v>
      </c>
      <c r="DL5" t="s">
        <v>111</v>
      </c>
      <c r="DM5" t="s">
        <v>129</v>
      </c>
      <c r="DN5" t="s">
        <v>111</v>
      </c>
      <c r="DO5" t="s">
        <v>129</v>
      </c>
      <c r="DP5" t="s">
        <v>111</v>
      </c>
      <c r="DQ5" t="s">
        <v>129</v>
      </c>
      <c r="DR5" t="s">
        <v>111</v>
      </c>
      <c r="DS5" t="s">
        <v>129</v>
      </c>
      <c r="DT5" t="s">
        <v>111</v>
      </c>
      <c r="DU5" t="s">
        <v>129</v>
      </c>
      <c r="DV5" t="s">
        <v>111</v>
      </c>
      <c r="DW5" t="s">
        <v>129</v>
      </c>
      <c r="DX5" t="s">
        <v>111</v>
      </c>
      <c r="DY5" t="s">
        <v>129</v>
      </c>
      <c r="DZ5" t="s">
        <v>111</v>
      </c>
      <c r="EA5" t="s">
        <v>129</v>
      </c>
      <c r="EB5" t="s">
        <v>111</v>
      </c>
      <c r="EC5" t="s">
        <v>129</v>
      </c>
      <c r="ED5" t="s">
        <v>111</v>
      </c>
      <c r="EE5" t="s">
        <v>129</v>
      </c>
      <c r="EF5" t="s">
        <v>111</v>
      </c>
      <c r="EG5" t="s">
        <v>129</v>
      </c>
      <c r="EH5" t="s">
        <v>111</v>
      </c>
      <c r="EI5" t="s">
        <v>129</v>
      </c>
      <c r="EJ5" t="s">
        <v>111</v>
      </c>
      <c r="EK5" t="s">
        <v>129</v>
      </c>
      <c r="EL5" t="s">
        <v>111</v>
      </c>
      <c r="EM5" t="s">
        <v>129</v>
      </c>
    </row>
    <row r="6" spans="1:145">
      <c r="A6" s="15" t="s">
        <v>5</v>
      </c>
      <c r="B6">
        <v>2790.1000000000013</v>
      </c>
      <c r="C6">
        <v>2840.7000000000012</v>
      </c>
      <c r="D6">
        <v>0</v>
      </c>
      <c r="E6">
        <v>79</v>
      </c>
      <c r="F6">
        <v>1579.8999999999996</v>
      </c>
      <c r="G6">
        <v>1646.8999999999996</v>
      </c>
      <c r="H6">
        <v>0</v>
      </c>
      <c r="I6">
        <v>0</v>
      </c>
      <c r="J6">
        <v>1025</v>
      </c>
      <c r="K6">
        <v>1437.6000000000001</v>
      </c>
      <c r="L6">
        <v>71.600000000000009</v>
      </c>
      <c r="M6">
        <v>1743.0000000000009</v>
      </c>
      <c r="N6">
        <v>11.5</v>
      </c>
      <c r="O6">
        <v>327.90000000000009</v>
      </c>
      <c r="P6">
        <v>0</v>
      </c>
      <c r="Q6">
        <v>0</v>
      </c>
      <c r="R6">
        <v>245.80000000000004</v>
      </c>
      <c r="S6">
        <v>250.30000000000004</v>
      </c>
      <c r="T6">
        <v>52.900000000000006</v>
      </c>
      <c r="U6">
        <v>54.400000000000006</v>
      </c>
      <c r="V6">
        <v>1058.7999999999997</v>
      </c>
      <c r="W6">
        <v>1322.9999999999998</v>
      </c>
      <c r="X6">
        <v>2718.1</v>
      </c>
      <c r="Y6">
        <v>2754.5</v>
      </c>
      <c r="Z6">
        <v>116.5</v>
      </c>
      <c r="AA6">
        <v>124.3</v>
      </c>
      <c r="AB6">
        <v>0</v>
      </c>
      <c r="AC6">
        <v>0</v>
      </c>
      <c r="AD6">
        <v>4812.7000000000025</v>
      </c>
      <c r="AE6">
        <v>4868.8000000000029</v>
      </c>
      <c r="AF6">
        <v>0</v>
      </c>
      <c r="AG6">
        <v>0</v>
      </c>
      <c r="AH6">
        <v>560.20000000000005</v>
      </c>
      <c r="AI6">
        <v>580.5</v>
      </c>
      <c r="AJ6">
        <v>1214.9000000000001</v>
      </c>
      <c r="AK6">
        <v>10097.199999999999</v>
      </c>
      <c r="AL6">
        <v>1780.1</v>
      </c>
      <c r="AM6">
        <v>1939.6</v>
      </c>
      <c r="AN6">
        <v>0</v>
      </c>
      <c r="AO6">
        <v>0</v>
      </c>
      <c r="AP6">
        <v>597.20000000000005</v>
      </c>
      <c r="AQ6">
        <v>974.1</v>
      </c>
      <c r="AR6">
        <v>19255</v>
      </c>
      <c r="AS6">
        <v>21232.7</v>
      </c>
      <c r="AT6">
        <v>2879.7000000000007</v>
      </c>
      <c r="AU6">
        <v>2957.4000000000005</v>
      </c>
      <c r="AV6">
        <v>60736.600000000006</v>
      </c>
      <c r="AW6">
        <v>86996.5</v>
      </c>
      <c r="AX6">
        <v>509.90000000000026</v>
      </c>
      <c r="AY6">
        <v>766.00000000000023</v>
      </c>
      <c r="AZ6">
        <v>0</v>
      </c>
      <c r="BA6">
        <v>0</v>
      </c>
      <c r="BB6">
        <v>0</v>
      </c>
      <c r="BC6">
        <v>661.4</v>
      </c>
      <c r="BD6">
        <v>-14.3</v>
      </c>
      <c r="BE6">
        <v>335.79999999999995</v>
      </c>
      <c r="BF6">
        <v>0</v>
      </c>
      <c r="BG6">
        <v>8.1999999999999993</v>
      </c>
      <c r="BH6">
        <v>171.50000000000068</v>
      </c>
      <c r="BI6">
        <v>229.10000000000073</v>
      </c>
      <c r="BJ6">
        <v>3370.0999999999981</v>
      </c>
      <c r="BK6">
        <v>7413.0999999999985</v>
      </c>
      <c r="BL6">
        <v>0</v>
      </c>
      <c r="BM6">
        <v>0</v>
      </c>
      <c r="BN6">
        <v>1872</v>
      </c>
      <c r="BO6">
        <v>2027</v>
      </c>
      <c r="BP6">
        <v>599.9</v>
      </c>
      <c r="BQ6">
        <v>701.69999999999993</v>
      </c>
      <c r="BR6">
        <v>0</v>
      </c>
      <c r="BS6">
        <v>0</v>
      </c>
      <c r="BT6">
        <v>0</v>
      </c>
      <c r="BU6">
        <v>115.90000000000002</v>
      </c>
      <c r="BV6">
        <v>309.60000000000002</v>
      </c>
      <c r="BW6">
        <v>309.60000000000002</v>
      </c>
      <c r="BX6">
        <v>0.99999999999999978</v>
      </c>
      <c r="BY6">
        <v>1</v>
      </c>
      <c r="BZ6">
        <v>69</v>
      </c>
      <c r="CA6">
        <v>69</v>
      </c>
      <c r="CB6">
        <v>0</v>
      </c>
      <c r="CC6">
        <v>0</v>
      </c>
      <c r="CD6">
        <v>1681.0999999999997</v>
      </c>
      <c r="CE6">
        <v>1701.9999999999998</v>
      </c>
      <c r="CF6">
        <v>0</v>
      </c>
      <c r="CG6">
        <v>0</v>
      </c>
      <c r="CH6">
        <v>272</v>
      </c>
      <c r="CI6">
        <v>272</v>
      </c>
      <c r="CJ6">
        <v>0</v>
      </c>
      <c r="CK6">
        <v>0</v>
      </c>
      <c r="CL6">
        <v>1168.8000000000004</v>
      </c>
      <c r="CM6">
        <v>1544.6000000000004</v>
      </c>
      <c r="CN6">
        <v>313.8</v>
      </c>
      <c r="CO6">
        <v>355.1</v>
      </c>
      <c r="CP6">
        <v>0</v>
      </c>
      <c r="CQ6">
        <v>0</v>
      </c>
      <c r="CR6">
        <v>2987.1000000000008</v>
      </c>
      <c r="CS6">
        <v>3027.900000000001</v>
      </c>
      <c r="CT6">
        <v>146.4</v>
      </c>
      <c r="CU6">
        <v>461.20000000000005</v>
      </c>
      <c r="CV6">
        <v>465.69999999999993</v>
      </c>
      <c r="CW6">
        <v>770.49999999999977</v>
      </c>
      <c r="CX6">
        <v>-4.5</v>
      </c>
      <c r="CY6">
        <v>365.4</v>
      </c>
      <c r="CZ6">
        <v>570.9</v>
      </c>
      <c r="DA6">
        <v>2742.7000000000007</v>
      </c>
      <c r="DB6">
        <v>0</v>
      </c>
      <c r="DC6">
        <v>1607.2</v>
      </c>
      <c r="DD6">
        <v>386.9</v>
      </c>
      <c r="DE6">
        <v>389.59999999999997</v>
      </c>
      <c r="DF6">
        <v>290.3</v>
      </c>
      <c r="DG6">
        <v>638.6</v>
      </c>
      <c r="DH6">
        <v>0</v>
      </c>
      <c r="DI6">
        <v>0</v>
      </c>
      <c r="DJ6">
        <v>4662.1000000000013</v>
      </c>
      <c r="DK6">
        <v>4946.7000000000016</v>
      </c>
      <c r="DL6">
        <v>1062.9000000000001</v>
      </c>
      <c r="DM6">
        <v>4129.1000000000004</v>
      </c>
      <c r="DN6">
        <v>11153.600000000004</v>
      </c>
      <c r="DO6">
        <v>11467.800000000005</v>
      </c>
      <c r="DP6">
        <v>24207.699999999997</v>
      </c>
      <c r="DQ6">
        <v>26425.999999999996</v>
      </c>
      <c r="DR6">
        <v>276</v>
      </c>
      <c r="DS6">
        <v>982.59999999999991</v>
      </c>
      <c r="DT6">
        <v>11562.500000000002</v>
      </c>
      <c r="DU6">
        <v>12923.7</v>
      </c>
      <c r="DV6">
        <v>83.100000000000009</v>
      </c>
      <c r="DW6">
        <v>2070.900000000001</v>
      </c>
      <c r="DX6">
        <v>0</v>
      </c>
      <c r="DY6">
        <v>0</v>
      </c>
      <c r="DZ6">
        <v>6103.7999999999975</v>
      </c>
      <c r="EA6">
        <v>21910.399999999998</v>
      </c>
      <c r="EB6">
        <v>26.5</v>
      </c>
      <c r="EC6">
        <v>27.6</v>
      </c>
      <c r="ED6">
        <v>0</v>
      </c>
      <c r="EE6">
        <v>0</v>
      </c>
      <c r="EF6">
        <v>2510.3000000000002</v>
      </c>
      <c r="EG6">
        <v>2912.8</v>
      </c>
      <c r="EH6">
        <v>2263.6</v>
      </c>
      <c r="EI6">
        <v>2281.6</v>
      </c>
      <c r="EJ6">
        <v>0</v>
      </c>
      <c r="EK6">
        <v>29.000000000000004</v>
      </c>
      <c r="EN6">
        <v>180585.89999999997</v>
      </c>
      <c r="EO6">
        <v>258851.2000000001</v>
      </c>
    </row>
    <row r="7" spans="1:145">
      <c r="A7" s="15" t="s">
        <v>6</v>
      </c>
      <c r="B7">
        <v>3178.1629200000002</v>
      </c>
      <c r="C7">
        <v>3656.81158</v>
      </c>
      <c r="D7">
        <v>347.91356000000002</v>
      </c>
      <c r="E7">
        <v>351.42731000000003</v>
      </c>
      <c r="F7">
        <v>1966.83905</v>
      </c>
      <c r="G7">
        <v>2211.6495800000002</v>
      </c>
      <c r="H7">
        <v>12.731809999999999</v>
      </c>
      <c r="I7">
        <v>12.731809999999999</v>
      </c>
      <c r="J7">
        <v>1713.3</v>
      </c>
      <c r="K7">
        <v>2384.3246399999998</v>
      </c>
      <c r="L7">
        <v>0</v>
      </c>
      <c r="M7">
        <v>595.65763000000004</v>
      </c>
      <c r="N7">
        <v>432.23068000000001</v>
      </c>
      <c r="O7">
        <v>1483.9554600000001</v>
      </c>
      <c r="P7">
        <v>0</v>
      </c>
      <c r="Q7">
        <v>0</v>
      </c>
      <c r="R7">
        <v>371.54352</v>
      </c>
      <c r="S7">
        <v>450.54892999999998</v>
      </c>
      <c r="T7">
        <v>33.884050000000002</v>
      </c>
      <c r="U7">
        <v>1837.6813999999999</v>
      </c>
      <c r="V7">
        <v>1092.9871499999999</v>
      </c>
      <c r="W7">
        <v>5040.7175299999999</v>
      </c>
      <c r="X7">
        <v>879.49009000000001</v>
      </c>
      <c r="Y7">
        <v>2252.00326</v>
      </c>
      <c r="Z7">
        <v>0</v>
      </c>
      <c r="AA7">
        <v>32.696919999999999</v>
      </c>
      <c r="AB7">
        <v>0</v>
      </c>
      <c r="AC7">
        <v>0</v>
      </c>
      <c r="AD7">
        <v>2512.75567</v>
      </c>
      <c r="AE7">
        <v>2687.0932499999999</v>
      </c>
      <c r="AF7">
        <v>0</v>
      </c>
      <c r="AG7">
        <v>15.18876</v>
      </c>
      <c r="AH7">
        <v>418.95240000000001</v>
      </c>
      <c r="AI7">
        <v>1281.9788600000002</v>
      </c>
      <c r="AJ7">
        <v>7187.3130199999996</v>
      </c>
      <c r="AK7">
        <v>29083.197370000002</v>
      </c>
      <c r="AL7">
        <v>971.79271000000006</v>
      </c>
      <c r="AM7">
        <v>3073.5110300000001</v>
      </c>
      <c r="AN7">
        <v>240.98814999999999</v>
      </c>
      <c r="AO7">
        <v>437.29061000000002</v>
      </c>
      <c r="AP7">
        <v>0</v>
      </c>
      <c r="AQ7">
        <v>3745.9802599999998</v>
      </c>
      <c r="AR7">
        <v>36175.533490000002</v>
      </c>
      <c r="AS7">
        <v>37030.189050000001</v>
      </c>
      <c r="AT7">
        <v>1534.57942</v>
      </c>
      <c r="AU7">
        <v>1638.91893</v>
      </c>
      <c r="AV7">
        <v>80260.843329999989</v>
      </c>
      <c r="AW7">
        <v>154813.08478999999</v>
      </c>
      <c r="AX7">
        <v>282.71980000000002</v>
      </c>
      <c r="AY7">
        <v>522.10885000000007</v>
      </c>
      <c r="AZ7">
        <v>0</v>
      </c>
      <c r="BA7">
        <v>0</v>
      </c>
      <c r="BB7">
        <v>0</v>
      </c>
      <c r="BC7">
        <v>3835.38472</v>
      </c>
      <c r="BD7">
        <v>933.83558000000005</v>
      </c>
      <c r="BE7">
        <v>1361.1707900000001</v>
      </c>
      <c r="BF7">
        <v>0</v>
      </c>
      <c r="BG7">
        <v>0</v>
      </c>
      <c r="BH7">
        <v>1465.2945099999999</v>
      </c>
      <c r="BI7">
        <v>1956.9358399999999</v>
      </c>
      <c r="BJ7">
        <v>1304.9217200000001</v>
      </c>
      <c r="BK7">
        <v>6705.8024000000005</v>
      </c>
      <c r="BL7">
        <v>0</v>
      </c>
      <c r="BM7">
        <v>0</v>
      </c>
      <c r="BN7">
        <v>3352.3388500000001</v>
      </c>
      <c r="BO7">
        <v>3482.7886200000003</v>
      </c>
      <c r="BP7">
        <v>1141.41167</v>
      </c>
      <c r="BQ7">
        <v>1176.8829599999999</v>
      </c>
      <c r="BR7">
        <v>230.45089999999999</v>
      </c>
      <c r="BS7">
        <v>341.82601</v>
      </c>
      <c r="BT7">
        <v>0</v>
      </c>
      <c r="BU7">
        <v>0</v>
      </c>
      <c r="BV7">
        <v>538.55204000000003</v>
      </c>
      <c r="BW7">
        <v>541.01197999999999</v>
      </c>
      <c r="BX7">
        <v>1.0000000000000002</v>
      </c>
      <c r="BY7">
        <v>1.0000000000000002</v>
      </c>
      <c r="BZ7">
        <v>55.5</v>
      </c>
      <c r="CA7">
        <v>2825.0691900000002</v>
      </c>
      <c r="CB7">
        <v>0</v>
      </c>
      <c r="CC7">
        <v>1465.71433</v>
      </c>
      <c r="CD7">
        <v>1453.6117400000001</v>
      </c>
      <c r="CE7">
        <v>1627.7399600000001</v>
      </c>
      <c r="CF7">
        <v>0</v>
      </c>
      <c r="CG7">
        <v>0</v>
      </c>
      <c r="CH7">
        <v>10</v>
      </c>
      <c r="CI7">
        <v>10</v>
      </c>
      <c r="CJ7">
        <v>0</v>
      </c>
      <c r="CK7">
        <v>0</v>
      </c>
      <c r="CL7">
        <v>1193.71138</v>
      </c>
      <c r="CM7">
        <v>4572.5537599999998</v>
      </c>
      <c r="CN7">
        <v>123.7533</v>
      </c>
      <c r="CO7">
        <v>123.7533</v>
      </c>
      <c r="CP7">
        <v>0</v>
      </c>
      <c r="CQ7">
        <v>4405.7759900000001</v>
      </c>
      <c r="CR7">
        <v>357.27904000000001</v>
      </c>
      <c r="CS7">
        <v>1076.1262999999999</v>
      </c>
      <c r="CT7">
        <v>215.08296000000001</v>
      </c>
      <c r="CU7">
        <v>838.87636999999995</v>
      </c>
      <c r="CV7">
        <v>0</v>
      </c>
      <c r="CW7">
        <v>633.86048000000005</v>
      </c>
      <c r="CX7">
        <v>2.5649999999999999E-2</v>
      </c>
      <c r="CY7">
        <v>1621.2301600000001</v>
      </c>
      <c r="CZ7">
        <v>1332.81394</v>
      </c>
      <c r="DA7">
        <v>1571.0352499999999</v>
      </c>
      <c r="DB7">
        <v>0</v>
      </c>
      <c r="DC7">
        <v>609.58155999999997</v>
      </c>
      <c r="DD7">
        <v>234.68869000000001</v>
      </c>
      <c r="DE7">
        <v>235.98719</v>
      </c>
      <c r="DF7">
        <v>265.99086999999997</v>
      </c>
      <c r="DG7">
        <v>293.45465999999999</v>
      </c>
      <c r="DH7">
        <v>69.232870000000005</v>
      </c>
      <c r="DI7">
        <v>1104.47417</v>
      </c>
      <c r="DJ7">
        <v>7108.8662300000005</v>
      </c>
      <c r="DK7">
        <v>7832.8535200000006</v>
      </c>
      <c r="DL7">
        <v>0</v>
      </c>
      <c r="DM7">
        <v>13230.58301</v>
      </c>
      <c r="DN7">
        <v>6472.7395400000005</v>
      </c>
      <c r="DO7">
        <v>9042.4519299999993</v>
      </c>
      <c r="DP7">
        <v>40701.017179999995</v>
      </c>
      <c r="DQ7">
        <v>45505.567539999996</v>
      </c>
      <c r="DR7">
        <v>1199.82645</v>
      </c>
      <c r="DS7">
        <v>1654.62545</v>
      </c>
      <c r="DT7">
        <v>10591.565499999999</v>
      </c>
      <c r="DU7">
        <v>27783.324809999998</v>
      </c>
      <c r="DV7">
        <v>501.46355</v>
      </c>
      <c r="DW7">
        <v>4649.80159</v>
      </c>
      <c r="DX7">
        <v>0</v>
      </c>
      <c r="DY7">
        <v>0</v>
      </c>
      <c r="DZ7">
        <v>10830.65321</v>
      </c>
      <c r="EA7">
        <v>41552.669340000008</v>
      </c>
      <c r="EB7">
        <v>110.22239999999999</v>
      </c>
      <c r="EC7">
        <v>177.61314999999999</v>
      </c>
      <c r="ED7">
        <v>0</v>
      </c>
      <c r="EE7">
        <v>0</v>
      </c>
      <c r="EF7">
        <v>6126.9889499999999</v>
      </c>
      <c r="EG7">
        <v>11996.91835</v>
      </c>
      <c r="EH7">
        <v>347.92790000000002</v>
      </c>
      <c r="EI7">
        <v>347.92790000000002</v>
      </c>
      <c r="EJ7">
        <v>43.490879999999997</v>
      </c>
      <c r="EK7">
        <v>47.926379999999995</v>
      </c>
      <c r="EN7">
        <v>237928.81832000002</v>
      </c>
      <c r="EO7">
        <v>460879.04677000002</v>
      </c>
    </row>
    <row r="8" spans="1:145">
      <c r="A8" s="15" t="s">
        <v>7</v>
      </c>
      <c r="B8">
        <v>211.86465000000001</v>
      </c>
      <c r="C8">
        <v>211.86465000000001</v>
      </c>
      <c r="D8">
        <v>704.08244000000002</v>
      </c>
      <c r="E8">
        <v>704.08244000000002</v>
      </c>
      <c r="F8">
        <v>1931.9647399999997</v>
      </c>
      <c r="G8">
        <v>2039.0552299999997</v>
      </c>
      <c r="H8">
        <v>11.599430000000002</v>
      </c>
      <c r="I8">
        <v>574.28499999999997</v>
      </c>
      <c r="J8">
        <v>0</v>
      </c>
      <c r="K8">
        <v>0</v>
      </c>
      <c r="L8">
        <v>0</v>
      </c>
      <c r="M8">
        <v>3063.6110099999996</v>
      </c>
      <c r="N8">
        <v>22.609620000000003</v>
      </c>
      <c r="O8">
        <v>273.63394</v>
      </c>
      <c r="P8">
        <v>0</v>
      </c>
      <c r="Q8">
        <v>219.48706000000001</v>
      </c>
      <c r="R8">
        <v>699.08564999999987</v>
      </c>
      <c r="S8">
        <v>1466.6113199999998</v>
      </c>
      <c r="T8">
        <v>8.3000000000000004E-2</v>
      </c>
      <c r="U8">
        <v>760.38335999999981</v>
      </c>
      <c r="V8">
        <v>0</v>
      </c>
      <c r="W8">
        <v>2.8546999999999998</v>
      </c>
      <c r="X8">
        <v>0</v>
      </c>
      <c r="Y8">
        <v>49.484729999999999</v>
      </c>
      <c r="Z8">
        <v>0</v>
      </c>
      <c r="AA8">
        <v>0</v>
      </c>
      <c r="AB8">
        <v>0</v>
      </c>
      <c r="AC8">
        <v>73.591560000000001</v>
      </c>
      <c r="AD8">
        <v>3344.0457099999971</v>
      </c>
      <c r="AE8">
        <v>3552.7487299999975</v>
      </c>
      <c r="AF8">
        <v>0</v>
      </c>
      <c r="AG8">
        <v>392.96155000000005</v>
      </c>
      <c r="AH8">
        <v>549.94551999999999</v>
      </c>
      <c r="AI8">
        <v>630.75006000000008</v>
      </c>
      <c r="AJ8">
        <v>0</v>
      </c>
      <c r="AK8">
        <v>25453.44744</v>
      </c>
      <c r="AL8">
        <v>1569.2517999999995</v>
      </c>
      <c r="AM8">
        <v>1688.2239999999995</v>
      </c>
      <c r="AN8">
        <v>0</v>
      </c>
      <c r="AO8">
        <v>0</v>
      </c>
      <c r="AP8">
        <v>0</v>
      </c>
      <c r="AQ8">
        <v>12.52877</v>
      </c>
      <c r="AR8">
        <v>31527.711039999998</v>
      </c>
      <c r="AS8">
        <v>34000.215029999999</v>
      </c>
      <c r="AT8">
        <v>4075.0660900000021</v>
      </c>
      <c r="AU8">
        <v>6289.6073700000015</v>
      </c>
      <c r="AV8">
        <v>56892.905479999994</v>
      </c>
      <c r="AW8">
        <v>106393.85154999999</v>
      </c>
      <c r="AX8">
        <v>0</v>
      </c>
      <c r="AY8">
        <v>0</v>
      </c>
      <c r="AZ8">
        <v>0</v>
      </c>
      <c r="BA8">
        <v>0</v>
      </c>
      <c r="BB8">
        <v>0</v>
      </c>
      <c r="BC8">
        <v>964.96776</v>
      </c>
      <c r="BD8">
        <v>0.38548000000000004</v>
      </c>
      <c r="BE8">
        <v>46.679790000000004</v>
      </c>
      <c r="BF8">
        <v>0</v>
      </c>
      <c r="BG8">
        <v>479.88264000000009</v>
      </c>
      <c r="BH8">
        <v>0</v>
      </c>
      <c r="BI8">
        <v>506.25435999999996</v>
      </c>
      <c r="BJ8">
        <v>0</v>
      </c>
      <c r="BK8">
        <v>964.33597000000009</v>
      </c>
      <c r="BL8">
        <v>0</v>
      </c>
      <c r="BM8">
        <v>0</v>
      </c>
      <c r="BN8">
        <v>2115.3030099999996</v>
      </c>
      <c r="BO8">
        <v>2115.3030099999996</v>
      </c>
      <c r="BP8">
        <v>0</v>
      </c>
      <c r="BQ8">
        <v>0</v>
      </c>
      <c r="BR8">
        <v>0</v>
      </c>
      <c r="BS8">
        <v>0</v>
      </c>
      <c r="BT8">
        <v>0</v>
      </c>
      <c r="BU8">
        <v>0</v>
      </c>
      <c r="BV8">
        <v>0</v>
      </c>
      <c r="BW8">
        <v>0</v>
      </c>
      <c r="BX8">
        <v>1</v>
      </c>
      <c r="BY8">
        <v>1</v>
      </c>
      <c r="BZ8">
        <v>0</v>
      </c>
      <c r="CA8">
        <v>6026.1748499999994</v>
      </c>
      <c r="CB8">
        <v>0</v>
      </c>
      <c r="CC8">
        <v>0</v>
      </c>
      <c r="CD8">
        <v>2515.7589399999993</v>
      </c>
      <c r="CE8">
        <v>2518.5864399999991</v>
      </c>
      <c r="CF8">
        <v>0</v>
      </c>
      <c r="CG8">
        <v>0</v>
      </c>
      <c r="CH8">
        <v>0</v>
      </c>
      <c r="CI8">
        <v>0</v>
      </c>
      <c r="CJ8">
        <v>0</v>
      </c>
      <c r="CK8">
        <v>10.755040000000001</v>
      </c>
      <c r="CL8">
        <v>16.485199999999999</v>
      </c>
      <c r="CM8">
        <v>16.485199999999999</v>
      </c>
      <c r="CN8">
        <v>0</v>
      </c>
      <c r="CO8">
        <v>62.486309999999996</v>
      </c>
      <c r="CP8">
        <v>0</v>
      </c>
      <c r="CQ8">
        <v>18.337490000000003</v>
      </c>
      <c r="CR8">
        <v>1.49681</v>
      </c>
      <c r="CS8">
        <v>36.845129999999997</v>
      </c>
      <c r="CT8">
        <v>0</v>
      </c>
      <c r="CU8">
        <v>930.54674999999952</v>
      </c>
      <c r="CV8">
        <v>0</v>
      </c>
      <c r="CW8">
        <v>914.16862999999989</v>
      </c>
      <c r="CX8">
        <v>0</v>
      </c>
      <c r="CY8">
        <v>890.82078999999999</v>
      </c>
      <c r="CZ8">
        <v>425.11678000000001</v>
      </c>
      <c r="DA8">
        <v>1026.4376</v>
      </c>
      <c r="DB8">
        <v>0</v>
      </c>
      <c r="DC8">
        <v>0</v>
      </c>
      <c r="DD8">
        <v>4223.9693999999981</v>
      </c>
      <c r="DE8">
        <v>4239.3126799999982</v>
      </c>
      <c r="DF8">
        <v>442.25599999999997</v>
      </c>
      <c r="DG8">
        <v>480.10835999999995</v>
      </c>
      <c r="DH8">
        <v>0</v>
      </c>
      <c r="DI8">
        <v>104.44819</v>
      </c>
      <c r="DJ8">
        <v>3031.2500999999997</v>
      </c>
      <c r="DK8">
        <v>3031.2500999999997</v>
      </c>
      <c r="DL8">
        <v>0</v>
      </c>
      <c r="DM8">
        <v>1910.0026499999999</v>
      </c>
      <c r="DN8">
        <v>11504.122539999998</v>
      </c>
      <c r="DO8">
        <v>14442.128089999998</v>
      </c>
      <c r="DP8">
        <v>33479.828509999999</v>
      </c>
      <c r="DQ8">
        <v>38001.589319999999</v>
      </c>
      <c r="DR8">
        <v>442.64147999999994</v>
      </c>
      <c r="DS8">
        <v>1006.6707900000001</v>
      </c>
      <c r="DT8">
        <v>6738.3052799999978</v>
      </c>
      <c r="DU8">
        <v>12904.488909999996</v>
      </c>
      <c r="DV8">
        <v>22.609620000000003</v>
      </c>
      <c r="DW8">
        <v>3734.7717599999996</v>
      </c>
      <c r="DX8">
        <v>0</v>
      </c>
      <c r="DY8">
        <v>0</v>
      </c>
      <c r="DZ8">
        <v>1674.1479499999998</v>
      </c>
      <c r="EA8">
        <v>31362.949929999999</v>
      </c>
      <c r="EB8">
        <v>0</v>
      </c>
      <c r="EC8">
        <v>75.707440000000005</v>
      </c>
      <c r="ED8">
        <v>0</v>
      </c>
      <c r="EE8">
        <v>0</v>
      </c>
      <c r="EF8">
        <v>1261.2550200000001</v>
      </c>
      <c r="EG8">
        <v>1261.2550200000001</v>
      </c>
      <c r="EH8">
        <v>1235.0988500000001</v>
      </c>
      <c r="EI8">
        <v>1235.0988500000001</v>
      </c>
      <c r="EJ8">
        <v>8.4702999999999999</v>
      </c>
      <c r="EK8">
        <v>9.4253</v>
      </c>
      <c r="EN8">
        <v>170679.71643999999</v>
      </c>
      <c r="EO8">
        <v>319182.55465000006</v>
      </c>
    </row>
    <row r="9" spans="1:145">
      <c r="A9" s="15" t="s">
        <v>8</v>
      </c>
      <c r="B9">
        <v>11605.1</v>
      </c>
      <c r="C9">
        <v>11618.800000000001</v>
      </c>
      <c r="D9">
        <v>697.2</v>
      </c>
      <c r="E9">
        <v>728.40000000000009</v>
      </c>
      <c r="F9">
        <v>4062.4</v>
      </c>
      <c r="G9">
        <v>5858.2</v>
      </c>
      <c r="H9">
        <v>2425.8000000000002</v>
      </c>
      <c r="I9">
        <v>2473</v>
      </c>
      <c r="J9">
        <v>3078.3</v>
      </c>
      <c r="K9">
        <v>3078.3</v>
      </c>
      <c r="L9">
        <v>776.6</v>
      </c>
      <c r="M9">
        <v>1964.3000000000002</v>
      </c>
      <c r="N9">
        <v>1071.3</v>
      </c>
      <c r="O9">
        <v>11446.5</v>
      </c>
      <c r="P9">
        <v>0</v>
      </c>
      <c r="Q9">
        <v>0</v>
      </c>
      <c r="R9">
        <v>1877.3</v>
      </c>
      <c r="S9">
        <v>2698.1</v>
      </c>
      <c r="T9">
        <v>37</v>
      </c>
      <c r="U9">
        <v>37</v>
      </c>
      <c r="V9">
        <v>5423.5</v>
      </c>
      <c r="W9">
        <v>9388.2000000000007</v>
      </c>
      <c r="X9">
        <v>16521.8</v>
      </c>
      <c r="Y9">
        <v>19657.2</v>
      </c>
      <c r="Z9">
        <v>16242.7</v>
      </c>
      <c r="AA9">
        <v>16242.7</v>
      </c>
      <c r="AB9">
        <v>0</v>
      </c>
      <c r="AC9">
        <v>0</v>
      </c>
      <c r="AD9">
        <v>4586.8</v>
      </c>
      <c r="AE9">
        <v>4620.3</v>
      </c>
      <c r="AF9">
        <v>0</v>
      </c>
      <c r="AG9">
        <v>0</v>
      </c>
      <c r="AH9">
        <v>1161.9000000000001</v>
      </c>
      <c r="AI9">
        <v>1161.9000000000001</v>
      </c>
      <c r="AJ9">
        <v>38724.9</v>
      </c>
      <c r="AK9">
        <v>120494.20000000001</v>
      </c>
      <c r="AL9">
        <v>6374</v>
      </c>
      <c r="AM9">
        <v>6374</v>
      </c>
      <c r="AN9">
        <v>310.7</v>
      </c>
      <c r="AO9">
        <v>618.70000000000005</v>
      </c>
      <c r="AP9">
        <v>0</v>
      </c>
      <c r="AQ9">
        <v>22514.2</v>
      </c>
      <c r="AR9">
        <v>80981.3</v>
      </c>
      <c r="AS9">
        <v>82248.400000000009</v>
      </c>
      <c r="AT9">
        <v>17953.2</v>
      </c>
      <c r="AU9">
        <v>21200.5</v>
      </c>
      <c r="AV9">
        <v>279028.2</v>
      </c>
      <c r="AW9">
        <v>536238.4</v>
      </c>
      <c r="AX9">
        <v>1406.8</v>
      </c>
      <c r="AY9">
        <v>1432.8</v>
      </c>
      <c r="AZ9">
        <v>0</v>
      </c>
      <c r="BA9">
        <v>0</v>
      </c>
      <c r="BB9">
        <v>0</v>
      </c>
      <c r="BC9">
        <v>27818.3</v>
      </c>
      <c r="BD9">
        <v>783.4</v>
      </c>
      <c r="BE9">
        <v>11661</v>
      </c>
      <c r="BF9">
        <v>1.1000000000000001</v>
      </c>
      <c r="BG9">
        <v>1.1000000000000001</v>
      </c>
      <c r="BH9">
        <v>2891.7</v>
      </c>
      <c r="BI9">
        <v>2893.8999999999996</v>
      </c>
      <c r="BJ9">
        <v>664.9</v>
      </c>
      <c r="BK9">
        <v>16819.100000000002</v>
      </c>
      <c r="BL9">
        <v>175.6</v>
      </c>
      <c r="BM9">
        <v>10169.300000000001</v>
      </c>
      <c r="BN9">
        <v>9533.2000000000007</v>
      </c>
      <c r="BO9">
        <v>9608.9000000000015</v>
      </c>
      <c r="BP9">
        <v>2697.4</v>
      </c>
      <c r="BQ9">
        <v>3377.6000000000004</v>
      </c>
      <c r="BR9">
        <v>283.5</v>
      </c>
      <c r="BS9">
        <v>288.10000000000002</v>
      </c>
      <c r="BT9">
        <v>0</v>
      </c>
      <c r="BU9">
        <v>0</v>
      </c>
      <c r="BV9">
        <v>0</v>
      </c>
      <c r="BW9">
        <v>0</v>
      </c>
      <c r="BX9">
        <v>1</v>
      </c>
      <c r="BY9">
        <v>0.99999999999999978</v>
      </c>
      <c r="BZ9">
        <v>14269.4</v>
      </c>
      <c r="CA9">
        <v>21817.3</v>
      </c>
      <c r="CB9">
        <v>353.9</v>
      </c>
      <c r="CC9">
        <v>600.09999999999991</v>
      </c>
      <c r="CD9">
        <v>6024</v>
      </c>
      <c r="CE9">
        <v>6114.3</v>
      </c>
      <c r="CF9">
        <v>0</v>
      </c>
      <c r="CG9">
        <v>1107.9000000000001</v>
      </c>
      <c r="CH9">
        <v>2240.8000000000002</v>
      </c>
      <c r="CI9">
        <v>2623.9</v>
      </c>
      <c r="CJ9">
        <v>0</v>
      </c>
      <c r="CK9">
        <v>0</v>
      </c>
      <c r="CL9">
        <v>6346.2</v>
      </c>
      <c r="CM9">
        <v>14623.3</v>
      </c>
      <c r="CN9">
        <v>139.9</v>
      </c>
      <c r="CO9">
        <v>139.9</v>
      </c>
      <c r="CP9">
        <v>0</v>
      </c>
      <c r="CQ9">
        <v>1422.1</v>
      </c>
      <c r="CR9">
        <v>1567.1</v>
      </c>
      <c r="CS9">
        <v>1699.5</v>
      </c>
      <c r="CT9">
        <v>1414.9</v>
      </c>
      <c r="CU9">
        <v>9718.7999999999993</v>
      </c>
      <c r="CV9">
        <v>0</v>
      </c>
      <c r="CW9">
        <v>11040.3</v>
      </c>
      <c r="CX9">
        <v>298.39999999999998</v>
      </c>
      <c r="CY9">
        <v>15437.3</v>
      </c>
      <c r="CZ9">
        <v>973.4</v>
      </c>
      <c r="DA9">
        <v>983.3</v>
      </c>
      <c r="DB9">
        <v>0</v>
      </c>
      <c r="DC9">
        <v>2120.8000000000002</v>
      </c>
      <c r="DD9">
        <v>1611</v>
      </c>
      <c r="DE9">
        <v>1651.2</v>
      </c>
      <c r="DF9">
        <v>1869.4</v>
      </c>
      <c r="DG9">
        <v>2197.5</v>
      </c>
      <c r="DH9">
        <v>0</v>
      </c>
      <c r="DI9">
        <v>5.8</v>
      </c>
      <c r="DJ9">
        <v>22119.000000000004</v>
      </c>
      <c r="DK9">
        <v>22244.200000000004</v>
      </c>
      <c r="DL9">
        <v>0</v>
      </c>
      <c r="DM9">
        <v>64915.7</v>
      </c>
      <c r="DN9">
        <v>34938</v>
      </c>
      <c r="DO9">
        <v>38309.1</v>
      </c>
      <c r="DP9">
        <v>123354.9</v>
      </c>
      <c r="DQ9">
        <v>129602.59999999999</v>
      </c>
      <c r="DR9">
        <v>2829.5</v>
      </c>
      <c r="DS9">
        <v>24028.9</v>
      </c>
      <c r="DT9">
        <v>42693.599999999999</v>
      </c>
      <c r="DU9">
        <v>68244.7</v>
      </c>
      <c r="DV9">
        <v>2201.8000000000002</v>
      </c>
      <c r="DW9">
        <v>14016.7</v>
      </c>
      <c r="DX9">
        <v>0</v>
      </c>
      <c r="DY9">
        <v>1107.9000000000001</v>
      </c>
      <c r="DZ9">
        <v>45115.700000000004</v>
      </c>
      <c r="EA9">
        <v>167312.69999999998</v>
      </c>
      <c r="EB9">
        <v>448.1</v>
      </c>
      <c r="EC9">
        <v>494.6</v>
      </c>
      <c r="ED9">
        <v>0</v>
      </c>
      <c r="EE9">
        <v>0</v>
      </c>
      <c r="EF9">
        <v>5722.6</v>
      </c>
      <c r="EG9">
        <v>10524.3</v>
      </c>
      <c r="EH9">
        <v>3347.4</v>
      </c>
      <c r="EI9">
        <v>3370.9</v>
      </c>
      <c r="EJ9">
        <v>52.3</v>
      </c>
      <c r="EK9">
        <v>52.3</v>
      </c>
      <c r="EN9">
        <v>831309.90000000014</v>
      </c>
      <c r="EO9">
        <v>1602260.3000000003</v>
      </c>
    </row>
    <row r="10" spans="1:145">
      <c r="A10" s="15" t="s">
        <v>9</v>
      </c>
      <c r="B10">
        <v>2395.1333948257879</v>
      </c>
      <c r="C10">
        <v>2872.3616548257878</v>
      </c>
      <c r="D10">
        <v>1410.4662734563708</v>
      </c>
      <c r="E10">
        <v>3051.2780334563708</v>
      </c>
      <c r="F10">
        <v>2521.9924754809795</v>
      </c>
      <c r="G10">
        <v>8241.2085654809798</v>
      </c>
      <c r="H10">
        <v>0</v>
      </c>
      <c r="I10">
        <v>1.5</v>
      </c>
      <c r="J10">
        <v>1072.5999999999999</v>
      </c>
      <c r="K10">
        <v>2514.10592</v>
      </c>
      <c r="L10">
        <v>0</v>
      </c>
      <c r="M10">
        <v>3495.64525</v>
      </c>
      <c r="N10">
        <v>485.83560994198649</v>
      </c>
      <c r="O10">
        <v>1853.9239299419864</v>
      </c>
      <c r="P10">
        <v>0</v>
      </c>
      <c r="Q10">
        <v>0</v>
      </c>
      <c r="R10">
        <v>574.47701997319632</v>
      </c>
      <c r="S10">
        <v>594.4540199731963</v>
      </c>
      <c r="T10">
        <v>1032.1761201851236</v>
      </c>
      <c r="U10">
        <v>2015.9368401851236</v>
      </c>
      <c r="V10">
        <v>1861.7568384905924</v>
      </c>
      <c r="W10">
        <v>2290.7459784905923</v>
      </c>
      <c r="X10">
        <v>74.707745422559</v>
      </c>
      <c r="Y10">
        <v>78.698975422559002</v>
      </c>
      <c r="Z10">
        <v>0</v>
      </c>
      <c r="AA10">
        <v>1067.5512800000001</v>
      </c>
      <c r="AB10">
        <v>0</v>
      </c>
      <c r="AC10">
        <v>0</v>
      </c>
      <c r="AD10">
        <v>4379.4817711167916</v>
      </c>
      <c r="AE10">
        <v>4807.4332011167917</v>
      </c>
      <c r="AF10">
        <v>0</v>
      </c>
      <c r="AG10">
        <v>0</v>
      </c>
      <c r="AH10">
        <v>849.44998797023788</v>
      </c>
      <c r="AI10">
        <v>941.99091797023789</v>
      </c>
      <c r="AJ10">
        <v>3200.9574699999998</v>
      </c>
      <c r="AK10">
        <v>28536.177909999999</v>
      </c>
      <c r="AL10">
        <v>1819.0962291934682</v>
      </c>
      <c r="AM10">
        <v>2331.0073391934684</v>
      </c>
      <c r="AN10">
        <v>0</v>
      </c>
      <c r="AO10">
        <v>0</v>
      </c>
      <c r="AP10">
        <v>7.8700000000000003E-3</v>
      </c>
      <c r="AQ10">
        <v>7.8700000000000003E-3</v>
      </c>
      <c r="AR10">
        <v>42417.363152559315</v>
      </c>
      <c r="AS10">
        <v>43938.610692559312</v>
      </c>
      <c r="AT10">
        <v>2254.4131475587305</v>
      </c>
      <c r="AU10">
        <v>6757.1062575587312</v>
      </c>
      <c r="AV10">
        <v>87807.81911000004</v>
      </c>
      <c r="AW10">
        <v>155755.92718000003</v>
      </c>
      <c r="AX10">
        <v>314.08802207832593</v>
      </c>
      <c r="AY10">
        <v>314.08802207832593</v>
      </c>
      <c r="AZ10">
        <v>0</v>
      </c>
      <c r="BA10">
        <v>0</v>
      </c>
      <c r="BB10">
        <v>0</v>
      </c>
      <c r="BC10">
        <v>0</v>
      </c>
      <c r="BD10">
        <v>0</v>
      </c>
      <c r="BE10">
        <v>1355.21632</v>
      </c>
      <c r="BF10">
        <v>0</v>
      </c>
      <c r="BG10">
        <v>0</v>
      </c>
      <c r="BH10">
        <v>0.12762999999999999</v>
      </c>
      <c r="BI10">
        <v>4730.09177</v>
      </c>
      <c r="BJ10">
        <v>0</v>
      </c>
      <c r="BK10">
        <v>0</v>
      </c>
      <c r="BL10">
        <v>0</v>
      </c>
      <c r="BM10">
        <v>13.8299</v>
      </c>
      <c r="BN10">
        <v>1934.2193511200132</v>
      </c>
      <c r="BO10">
        <v>2601.2159011200133</v>
      </c>
      <c r="BP10">
        <v>929.06277</v>
      </c>
      <c r="BQ10">
        <v>1086.2686100000001</v>
      </c>
      <c r="BR10">
        <v>0</v>
      </c>
      <c r="BS10">
        <v>0</v>
      </c>
      <c r="BT10">
        <v>0</v>
      </c>
      <c r="BU10">
        <v>0</v>
      </c>
      <c r="BV10">
        <v>0</v>
      </c>
      <c r="BW10">
        <v>0</v>
      </c>
      <c r="BX10">
        <v>0.99999999999999967</v>
      </c>
      <c r="BY10">
        <v>0.99999999999999989</v>
      </c>
      <c r="BZ10">
        <v>2321.9825700000001</v>
      </c>
      <c r="CA10">
        <v>2919.9761000000003</v>
      </c>
      <c r="CB10">
        <v>0</v>
      </c>
      <c r="CC10">
        <v>0</v>
      </c>
      <c r="CD10">
        <v>782.76133211979675</v>
      </c>
      <c r="CE10">
        <v>782.76133211979675</v>
      </c>
      <c r="CF10">
        <v>0</v>
      </c>
      <c r="CG10">
        <v>0</v>
      </c>
      <c r="CH10">
        <v>1.26</v>
      </c>
      <c r="CI10">
        <v>1.26</v>
      </c>
      <c r="CJ10">
        <v>0</v>
      </c>
      <c r="CK10">
        <v>0</v>
      </c>
      <c r="CL10">
        <v>724.55973742442609</v>
      </c>
      <c r="CM10">
        <v>1141.1777674244261</v>
      </c>
      <c r="CN10">
        <v>2474.4778549699199</v>
      </c>
      <c r="CO10">
        <v>4919.8757349699199</v>
      </c>
      <c r="CP10">
        <v>3057.4202200000004</v>
      </c>
      <c r="CQ10">
        <v>3070.5727700000002</v>
      </c>
      <c r="CR10">
        <v>2008.1026537885903</v>
      </c>
      <c r="CS10">
        <v>2359.2929937885901</v>
      </c>
      <c r="CT10">
        <v>269.61243428723787</v>
      </c>
      <c r="CU10">
        <v>1728.6187142872379</v>
      </c>
      <c r="CV10">
        <v>0</v>
      </c>
      <c r="CW10">
        <v>1940.7972</v>
      </c>
      <c r="CX10">
        <v>11.613917121466304</v>
      </c>
      <c r="CY10">
        <v>481.71185712146632</v>
      </c>
      <c r="CZ10">
        <v>524.69932178296278</v>
      </c>
      <c r="DA10">
        <v>617.72620178296279</v>
      </c>
      <c r="DB10">
        <v>1.345</v>
      </c>
      <c r="DC10">
        <v>1325.2888500000001</v>
      </c>
      <c r="DD10">
        <v>503.50238354734881</v>
      </c>
      <c r="DE10">
        <v>513.10402354734879</v>
      </c>
      <c r="DF10">
        <v>131.5081110219225</v>
      </c>
      <c r="DG10">
        <v>163.16098102192251</v>
      </c>
      <c r="DH10">
        <v>107.84179134976614</v>
      </c>
      <c r="DI10">
        <v>146.37244134976615</v>
      </c>
      <c r="DJ10">
        <v>5739.8190194021718</v>
      </c>
      <c r="DK10">
        <v>8524.855589402172</v>
      </c>
      <c r="DL10">
        <v>3058.7730900000001</v>
      </c>
      <c r="DM10">
        <v>6336.66669</v>
      </c>
      <c r="DN10">
        <v>9235.7524799887869</v>
      </c>
      <c r="DO10">
        <v>14678.308129988787</v>
      </c>
      <c r="DP10">
        <v>48522.734651542713</v>
      </c>
      <c r="DQ10">
        <v>65110.499571542707</v>
      </c>
      <c r="DR10">
        <v>131.5081110219225</v>
      </c>
      <c r="DS10">
        <v>1532.2072010219224</v>
      </c>
      <c r="DT10">
        <v>13093.081435617571</v>
      </c>
      <c r="DU10">
        <v>17576.394225617572</v>
      </c>
      <c r="DV10">
        <v>593.67740129175263</v>
      </c>
      <c r="DW10">
        <v>5495.9416212917531</v>
      </c>
      <c r="DX10">
        <v>0</v>
      </c>
      <c r="DY10">
        <v>0</v>
      </c>
      <c r="DZ10">
        <v>5430.8101511351015</v>
      </c>
      <c r="EA10">
        <v>32900.679621135103</v>
      </c>
      <c r="EB10">
        <v>0</v>
      </c>
      <c r="EC10">
        <v>0</v>
      </c>
      <c r="ED10">
        <v>0</v>
      </c>
      <c r="EE10">
        <v>0</v>
      </c>
      <c r="EF10">
        <v>3347.36922</v>
      </c>
      <c r="EG10">
        <v>5513.2866700000004</v>
      </c>
      <c r="EH10">
        <v>2010.4600102882869</v>
      </c>
      <c r="EI10">
        <v>2523.462670288287</v>
      </c>
      <c r="EJ10">
        <v>1.8896729248131725</v>
      </c>
      <c r="EK10">
        <v>117.02571292481316</v>
      </c>
      <c r="EN10">
        <v>261422.79456000004</v>
      </c>
      <c r="EO10">
        <v>463668.40701000026</v>
      </c>
    </row>
    <row r="11" spans="1:145">
      <c r="A11" s="15" t="s">
        <v>10</v>
      </c>
      <c r="B11">
        <v>13747</v>
      </c>
      <c r="C11">
        <v>14381.1</v>
      </c>
      <c r="D11">
        <v>662.5</v>
      </c>
      <c r="E11">
        <v>2448.1</v>
      </c>
      <c r="F11">
        <v>7046.1</v>
      </c>
      <c r="G11">
        <v>7191.7000000000007</v>
      </c>
      <c r="H11">
        <v>454.9</v>
      </c>
      <c r="I11">
        <v>457.29999999999995</v>
      </c>
      <c r="J11">
        <v>3541.3</v>
      </c>
      <c r="K11">
        <v>3541.3</v>
      </c>
      <c r="L11">
        <v>729.1</v>
      </c>
      <c r="M11">
        <v>5508.2000000000007</v>
      </c>
      <c r="N11">
        <v>429.5</v>
      </c>
      <c r="O11">
        <v>995.4</v>
      </c>
      <c r="P11">
        <v>0</v>
      </c>
      <c r="Q11">
        <v>0</v>
      </c>
      <c r="R11">
        <v>2718.6</v>
      </c>
      <c r="S11">
        <v>3272.8</v>
      </c>
      <c r="T11">
        <v>1974.4</v>
      </c>
      <c r="U11">
        <v>2722.4</v>
      </c>
      <c r="V11">
        <v>0</v>
      </c>
      <c r="W11">
        <v>3123.1</v>
      </c>
      <c r="X11">
        <v>9255.7999999999993</v>
      </c>
      <c r="Y11">
        <v>10060.299999999999</v>
      </c>
      <c r="Z11">
        <v>6702.6</v>
      </c>
      <c r="AA11">
        <v>6702.6</v>
      </c>
      <c r="AB11">
        <v>0</v>
      </c>
      <c r="AC11">
        <v>0</v>
      </c>
      <c r="AD11">
        <v>7550</v>
      </c>
      <c r="AE11">
        <v>8765</v>
      </c>
      <c r="AF11">
        <v>0</v>
      </c>
      <c r="AG11">
        <v>0</v>
      </c>
      <c r="AH11">
        <v>1214.5</v>
      </c>
      <c r="AI11">
        <v>1306.5999999999999</v>
      </c>
      <c r="AJ11">
        <v>27813.200000000001</v>
      </c>
      <c r="AK11">
        <v>74363.8</v>
      </c>
      <c r="AL11">
        <v>2304.1999999999998</v>
      </c>
      <c r="AM11">
        <v>7084.8</v>
      </c>
      <c r="AN11">
        <v>268.89999999999998</v>
      </c>
      <c r="AO11">
        <v>-323.5</v>
      </c>
      <c r="AP11">
        <v>0</v>
      </c>
      <c r="AQ11">
        <v>8007.1</v>
      </c>
      <c r="AR11">
        <v>93853.1</v>
      </c>
      <c r="AS11">
        <v>98993.1</v>
      </c>
      <c r="AT11">
        <v>14997.3</v>
      </c>
      <c r="AU11">
        <v>16804.7</v>
      </c>
      <c r="AV11">
        <v>249620.99999999997</v>
      </c>
      <c r="AW11">
        <v>425214.3</v>
      </c>
      <c r="AX11">
        <v>4504.5</v>
      </c>
      <c r="AY11">
        <v>9927.4</v>
      </c>
      <c r="AZ11">
        <v>0</v>
      </c>
      <c r="BA11">
        <v>0</v>
      </c>
      <c r="BB11">
        <v>0</v>
      </c>
      <c r="BC11">
        <v>5567.3000000000011</v>
      </c>
      <c r="BD11">
        <v>378.6</v>
      </c>
      <c r="BE11">
        <v>10834.9</v>
      </c>
      <c r="BF11">
        <v>224.7</v>
      </c>
      <c r="BG11">
        <v>2874.5</v>
      </c>
      <c r="BH11">
        <v>2800.6</v>
      </c>
      <c r="BI11">
        <v>3310.2999999999997</v>
      </c>
      <c r="BJ11">
        <v>233.6</v>
      </c>
      <c r="BK11">
        <v>14447.9</v>
      </c>
      <c r="BL11">
        <v>0</v>
      </c>
      <c r="BM11">
        <v>0</v>
      </c>
      <c r="BN11">
        <v>7944.2</v>
      </c>
      <c r="BO11">
        <v>8090.5999999999995</v>
      </c>
      <c r="BP11">
        <v>2263.4</v>
      </c>
      <c r="BQ11">
        <v>2937.7</v>
      </c>
      <c r="BR11">
        <v>250.8</v>
      </c>
      <c r="BS11">
        <v>296.60000000000002</v>
      </c>
      <c r="BT11">
        <v>0</v>
      </c>
      <c r="BU11">
        <v>279.7</v>
      </c>
      <c r="BV11">
        <v>0</v>
      </c>
      <c r="BW11">
        <v>40</v>
      </c>
      <c r="BX11">
        <v>1.0000000000000002</v>
      </c>
      <c r="BY11">
        <v>1</v>
      </c>
      <c r="BZ11">
        <v>3320.4</v>
      </c>
      <c r="CA11">
        <v>5941.4</v>
      </c>
      <c r="CB11">
        <v>524.4</v>
      </c>
      <c r="CC11">
        <v>15243.699999999999</v>
      </c>
      <c r="CD11">
        <v>8164.2</v>
      </c>
      <c r="CE11">
        <v>8690.2000000000007</v>
      </c>
      <c r="CF11">
        <v>374.8</v>
      </c>
      <c r="CG11">
        <v>715.3</v>
      </c>
      <c r="CH11">
        <v>182.9</v>
      </c>
      <c r="CI11">
        <v>652.70000000000005</v>
      </c>
      <c r="CJ11">
        <v>1737.5</v>
      </c>
      <c r="CK11">
        <v>1737.5</v>
      </c>
      <c r="CL11">
        <v>3440.7</v>
      </c>
      <c r="CM11">
        <v>10080.700000000001</v>
      </c>
      <c r="CN11">
        <v>0</v>
      </c>
      <c r="CO11">
        <v>0</v>
      </c>
      <c r="CP11">
        <v>0</v>
      </c>
      <c r="CQ11">
        <v>1914.5</v>
      </c>
      <c r="CR11">
        <v>417.9</v>
      </c>
      <c r="CS11">
        <v>844.4</v>
      </c>
      <c r="CT11">
        <v>1241.8</v>
      </c>
      <c r="CU11">
        <v>5281.3</v>
      </c>
      <c r="CV11">
        <v>0</v>
      </c>
      <c r="CW11">
        <v>2216.6</v>
      </c>
      <c r="CX11">
        <v>0</v>
      </c>
      <c r="CY11">
        <v>2566.6999999999998</v>
      </c>
      <c r="CZ11">
        <v>1051.8</v>
      </c>
      <c r="DA11">
        <v>4277.7</v>
      </c>
      <c r="DB11">
        <v>0</v>
      </c>
      <c r="DC11">
        <v>2683.3</v>
      </c>
      <c r="DD11">
        <v>850.8</v>
      </c>
      <c r="DE11">
        <v>850.8</v>
      </c>
      <c r="DF11">
        <v>3362.6</v>
      </c>
      <c r="DG11">
        <v>4351.2</v>
      </c>
      <c r="DH11">
        <v>288.89999999999998</v>
      </c>
      <c r="DI11">
        <v>2278.9</v>
      </c>
      <c r="DJ11">
        <v>22604.5</v>
      </c>
      <c r="DK11">
        <v>25216.400000000001</v>
      </c>
      <c r="DL11">
        <v>0</v>
      </c>
      <c r="DM11">
        <v>20668.5</v>
      </c>
      <c r="DN11">
        <v>33015.699999999997</v>
      </c>
      <c r="DO11">
        <v>41344.699999999997</v>
      </c>
      <c r="DP11">
        <v>122087.50000000001</v>
      </c>
      <c r="DQ11">
        <v>129437.70000000001</v>
      </c>
      <c r="DR11">
        <v>3965.8999999999996</v>
      </c>
      <c r="DS11">
        <v>18060.599999999999</v>
      </c>
      <c r="DT11">
        <v>25522.500000000007</v>
      </c>
      <c r="DU11">
        <v>53749.100000000006</v>
      </c>
      <c r="DV11">
        <v>1971.9</v>
      </c>
      <c r="DW11">
        <v>24026.200000000004</v>
      </c>
      <c r="DX11">
        <v>374.8</v>
      </c>
      <c r="DY11">
        <v>715.3</v>
      </c>
      <c r="DZ11">
        <v>34273.5</v>
      </c>
      <c r="EA11">
        <v>105516.79999999999</v>
      </c>
      <c r="EB11">
        <v>2350.4</v>
      </c>
      <c r="EC11">
        <v>2350.4</v>
      </c>
      <c r="ED11">
        <v>0</v>
      </c>
      <c r="EE11">
        <v>0</v>
      </c>
      <c r="EF11">
        <v>6396.4</v>
      </c>
      <c r="EG11">
        <v>14210.7</v>
      </c>
      <c r="EH11">
        <v>2052.1</v>
      </c>
      <c r="EI11">
        <v>4313.5</v>
      </c>
      <c r="EJ11">
        <v>0</v>
      </c>
      <c r="EK11">
        <v>0</v>
      </c>
      <c r="EN11">
        <v>743059.30000000016</v>
      </c>
      <c r="EO11">
        <v>1269164.8999999999</v>
      </c>
    </row>
    <row r="12" spans="1:145">
      <c r="A12" s="15" t="s">
        <v>11</v>
      </c>
      <c r="B12">
        <v>5797.5</v>
      </c>
      <c r="C12">
        <v>5946.4</v>
      </c>
      <c r="D12">
        <v>1013</v>
      </c>
      <c r="E12">
        <v>4691.6000000000004</v>
      </c>
      <c r="F12">
        <v>4173.7</v>
      </c>
      <c r="G12">
        <v>5180.5999999999995</v>
      </c>
      <c r="H12">
        <v>120.9</v>
      </c>
      <c r="I12">
        <v>120.9</v>
      </c>
      <c r="J12">
        <v>4939.6000000000004</v>
      </c>
      <c r="K12">
        <v>5845.4000000000005</v>
      </c>
      <c r="L12">
        <v>0</v>
      </c>
      <c r="M12">
        <v>1346.9</v>
      </c>
      <c r="N12">
        <v>3639</v>
      </c>
      <c r="O12">
        <v>24128.7</v>
      </c>
      <c r="P12">
        <v>0</v>
      </c>
      <c r="Q12">
        <v>0</v>
      </c>
      <c r="R12">
        <v>1193.9000000000001</v>
      </c>
      <c r="S12">
        <v>1345</v>
      </c>
      <c r="T12">
        <v>15402</v>
      </c>
      <c r="U12">
        <v>16997.3</v>
      </c>
      <c r="V12">
        <v>1466.8</v>
      </c>
      <c r="W12">
        <v>4776.3</v>
      </c>
      <c r="X12">
        <v>9011.1</v>
      </c>
      <c r="Y12">
        <v>9178.6</v>
      </c>
      <c r="Z12">
        <v>10331.200000000001</v>
      </c>
      <c r="AA12">
        <v>11857.400000000001</v>
      </c>
      <c r="AB12">
        <v>0</v>
      </c>
      <c r="AC12">
        <v>0</v>
      </c>
      <c r="AD12">
        <v>1239.6000000000004</v>
      </c>
      <c r="AE12">
        <v>1381.4000000000003</v>
      </c>
      <c r="AF12">
        <v>36.299999999999997</v>
      </c>
      <c r="AG12">
        <v>39.4</v>
      </c>
      <c r="AH12">
        <v>1157.9000000000001</v>
      </c>
      <c r="AI12">
        <v>1782.2</v>
      </c>
      <c r="AJ12">
        <v>16466.7</v>
      </c>
      <c r="AK12">
        <v>60855.7</v>
      </c>
      <c r="AL12">
        <v>647.09999999999991</v>
      </c>
      <c r="AM12">
        <v>2236.8999999999996</v>
      </c>
      <c r="AN12">
        <v>226.1</v>
      </c>
      <c r="AO12">
        <v>266.89999999999998</v>
      </c>
      <c r="AP12">
        <v>0</v>
      </c>
      <c r="AQ12">
        <v>851.1</v>
      </c>
      <c r="AR12">
        <v>45450.2</v>
      </c>
      <c r="AS12">
        <v>46767.1</v>
      </c>
      <c r="AT12">
        <v>1629.5</v>
      </c>
      <c r="AU12">
        <v>2459.1</v>
      </c>
      <c r="AV12">
        <v>172678.80000000002</v>
      </c>
      <c r="AW12">
        <v>350225.3</v>
      </c>
      <c r="AX12">
        <v>1321.5</v>
      </c>
      <c r="AY12">
        <v>2031.4</v>
      </c>
      <c r="AZ12">
        <v>0</v>
      </c>
      <c r="BA12">
        <v>0.6</v>
      </c>
      <c r="BB12">
        <v>0</v>
      </c>
      <c r="BC12">
        <v>14087.699999999999</v>
      </c>
      <c r="BD12">
        <v>2476.5</v>
      </c>
      <c r="BE12">
        <v>9705.6</v>
      </c>
      <c r="BF12">
        <v>1860.1</v>
      </c>
      <c r="BG12">
        <v>7577.9</v>
      </c>
      <c r="BH12">
        <v>1308</v>
      </c>
      <c r="BI12">
        <v>1576.9</v>
      </c>
      <c r="BJ12">
        <v>956</v>
      </c>
      <c r="BK12">
        <v>18412</v>
      </c>
      <c r="BL12">
        <v>0</v>
      </c>
      <c r="BM12">
        <v>0</v>
      </c>
      <c r="BN12">
        <v>6748.4</v>
      </c>
      <c r="BO12">
        <v>7019.2</v>
      </c>
      <c r="BP12">
        <v>1793</v>
      </c>
      <c r="BQ12">
        <v>2024.3</v>
      </c>
      <c r="BR12">
        <v>114.8</v>
      </c>
      <c r="BS12">
        <v>125.39999999999999</v>
      </c>
      <c r="BT12">
        <v>0</v>
      </c>
      <c r="BU12">
        <v>0</v>
      </c>
      <c r="BV12">
        <v>1419.2</v>
      </c>
      <c r="BW12">
        <v>1554.5</v>
      </c>
      <c r="BX12">
        <v>0.99999999999999989</v>
      </c>
      <c r="BY12">
        <v>1.0000000000000002</v>
      </c>
      <c r="BZ12">
        <v>1331.7</v>
      </c>
      <c r="CA12">
        <v>3749</v>
      </c>
      <c r="CB12">
        <v>743.8</v>
      </c>
      <c r="CC12">
        <v>4308.8999999999996</v>
      </c>
      <c r="CD12">
        <v>4125.2</v>
      </c>
      <c r="CE12">
        <v>6208.7999999999993</v>
      </c>
      <c r="CF12">
        <v>0</v>
      </c>
      <c r="CG12">
        <v>291</v>
      </c>
      <c r="CH12">
        <v>1153</v>
      </c>
      <c r="CI12">
        <v>1438.6</v>
      </c>
      <c r="CJ12">
        <v>144.80000000000001</v>
      </c>
      <c r="CK12">
        <v>144.80000000000001</v>
      </c>
      <c r="CL12">
        <v>2541.5</v>
      </c>
      <c r="CM12">
        <v>12992.1</v>
      </c>
      <c r="CN12">
        <v>0</v>
      </c>
      <c r="CO12">
        <v>0</v>
      </c>
      <c r="CP12">
        <v>0</v>
      </c>
      <c r="CQ12">
        <v>169.5</v>
      </c>
      <c r="CR12">
        <v>2044.1</v>
      </c>
      <c r="CS12">
        <v>3144.8</v>
      </c>
      <c r="CT12">
        <v>557.5</v>
      </c>
      <c r="CU12">
        <v>2019.7</v>
      </c>
      <c r="CV12">
        <v>0</v>
      </c>
      <c r="CW12">
        <v>2607.6999999999998</v>
      </c>
      <c r="CX12">
        <v>70</v>
      </c>
      <c r="CY12">
        <v>8275.2000000000007</v>
      </c>
      <c r="CZ12">
        <v>1412.5</v>
      </c>
      <c r="DA12">
        <v>3017.5</v>
      </c>
      <c r="DB12">
        <v>0</v>
      </c>
      <c r="DC12">
        <v>1790.2</v>
      </c>
      <c r="DD12">
        <v>728.2</v>
      </c>
      <c r="DE12">
        <v>1511.4</v>
      </c>
      <c r="DF12">
        <v>2127.1999999999998</v>
      </c>
      <c r="DG12">
        <v>2930.5</v>
      </c>
      <c r="DH12">
        <v>0</v>
      </c>
      <c r="DI12">
        <v>208.5</v>
      </c>
      <c r="DJ12">
        <v>13673.699999999999</v>
      </c>
      <c r="DK12">
        <v>17783.199999999997</v>
      </c>
      <c r="DL12">
        <v>0</v>
      </c>
      <c r="DM12">
        <v>19506.2</v>
      </c>
      <c r="DN12">
        <v>7677.7000000000007</v>
      </c>
      <c r="DO12">
        <v>12325.6</v>
      </c>
      <c r="DP12">
        <v>86989.4</v>
      </c>
      <c r="DQ12">
        <v>97338.599999999991</v>
      </c>
      <c r="DR12">
        <v>6463.8</v>
      </c>
      <c r="DS12">
        <v>20214</v>
      </c>
      <c r="DT12">
        <v>24944.3</v>
      </c>
      <c r="DU12">
        <v>49196.7</v>
      </c>
      <c r="DV12">
        <v>4382.8</v>
      </c>
      <c r="DW12">
        <v>29993</v>
      </c>
      <c r="DX12">
        <v>0</v>
      </c>
      <c r="DY12">
        <v>291</v>
      </c>
      <c r="DZ12">
        <v>21814.5</v>
      </c>
      <c r="EA12">
        <v>95707.3</v>
      </c>
      <c r="EB12">
        <v>292.7</v>
      </c>
      <c r="EC12">
        <v>292.7</v>
      </c>
      <c r="ED12">
        <v>0</v>
      </c>
      <c r="EE12">
        <v>0</v>
      </c>
      <c r="EF12">
        <v>6600.1</v>
      </c>
      <c r="EG12">
        <v>11533.400000000001</v>
      </c>
      <c r="EH12">
        <v>5674.6</v>
      </c>
      <c r="EI12">
        <v>5760.8</v>
      </c>
      <c r="EJ12">
        <v>1192.3</v>
      </c>
      <c r="EK12">
        <v>5659.8</v>
      </c>
      <c r="EN12">
        <v>511304.8</v>
      </c>
      <c r="EO12">
        <v>1042807.1999999998</v>
      </c>
    </row>
    <row r="13" spans="1:145">
      <c r="A13" s="15" t="s">
        <v>12</v>
      </c>
      <c r="B13">
        <v>8646</v>
      </c>
      <c r="C13">
        <v>9464.4</v>
      </c>
      <c r="D13">
        <v>1087</v>
      </c>
      <c r="E13">
        <v>4355.3999999999996</v>
      </c>
      <c r="F13">
        <v>5622.1</v>
      </c>
      <c r="G13">
        <v>6644</v>
      </c>
      <c r="H13">
        <v>0</v>
      </c>
      <c r="I13">
        <v>0</v>
      </c>
      <c r="J13">
        <v>1724.1</v>
      </c>
      <c r="K13">
        <v>2141.6999999999998</v>
      </c>
      <c r="L13">
        <v>703.7</v>
      </c>
      <c r="M13">
        <v>2645.3</v>
      </c>
      <c r="N13">
        <v>1147.9000000000001</v>
      </c>
      <c r="O13">
        <v>18865.7</v>
      </c>
      <c r="P13">
        <v>0</v>
      </c>
      <c r="Q13">
        <v>0</v>
      </c>
      <c r="R13">
        <v>30.2</v>
      </c>
      <c r="S13">
        <v>537.80000000000007</v>
      </c>
      <c r="T13">
        <v>9910</v>
      </c>
      <c r="U13">
        <v>13789.4</v>
      </c>
      <c r="V13">
        <v>2432.1</v>
      </c>
      <c r="W13">
        <v>2740.7999999999997</v>
      </c>
      <c r="X13">
        <v>4393.5</v>
      </c>
      <c r="Y13">
        <v>4493.8999999999996</v>
      </c>
      <c r="Z13">
        <v>10725.3</v>
      </c>
      <c r="AA13">
        <v>11053.699999999999</v>
      </c>
      <c r="AB13">
        <v>0</v>
      </c>
      <c r="AC13">
        <v>0</v>
      </c>
      <c r="AD13">
        <v>5355</v>
      </c>
      <c r="AE13">
        <v>16058.9</v>
      </c>
      <c r="AF13">
        <v>0</v>
      </c>
      <c r="AG13">
        <v>0</v>
      </c>
      <c r="AH13">
        <v>1537.8</v>
      </c>
      <c r="AI13">
        <v>15576.9</v>
      </c>
      <c r="AJ13">
        <v>21606</v>
      </c>
      <c r="AK13">
        <v>55264.800000000003</v>
      </c>
      <c r="AL13">
        <v>2043</v>
      </c>
      <c r="AM13">
        <v>3146.1</v>
      </c>
      <c r="AN13">
        <v>311</v>
      </c>
      <c r="AO13">
        <v>311</v>
      </c>
      <c r="AP13">
        <v>0</v>
      </c>
      <c r="AQ13">
        <v>7713</v>
      </c>
      <c r="AR13">
        <v>50628.5</v>
      </c>
      <c r="AS13">
        <v>53717.9</v>
      </c>
      <c r="AT13">
        <v>4340.7</v>
      </c>
      <c r="AU13">
        <v>5709.5</v>
      </c>
      <c r="AV13">
        <v>170709.10000000003</v>
      </c>
      <c r="AW13">
        <v>338059.6</v>
      </c>
      <c r="AX13">
        <v>1016</v>
      </c>
      <c r="AY13">
        <v>1016</v>
      </c>
      <c r="AZ13">
        <v>1116.5</v>
      </c>
      <c r="BA13">
        <v>3844.4</v>
      </c>
      <c r="BB13">
        <v>0</v>
      </c>
      <c r="BC13">
        <v>23355.5</v>
      </c>
      <c r="BD13">
        <v>182</v>
      </c>
      <c r="BE13">
        <v>3020.7</v>
      </c>
      <c r="BF13">
        <v>1656.7</v>
      </c>
      <c r="BG13">
        <v>3239.4</v>
      </c>
      <c r="BH13">
        <v>2912.3</v>
      </c>
      <c r="BI13">
        <v>4087.8</v>
      </c>
      <c r="BJ13">
        <v>633.1</v>
      </c>
      <c r="BK13">
        <v>7268.7000000000007</v>
      </c>
      <c r="BL13">
        <v>0</v>
      </c>
      <c r="BM13">
        <v>0</v>
      </c>
      <c r="BN13">
        <v>3776.8</v>
      </c>
      <c r="BO13">
        <v>3798.9</v>
      </c>
      <c r="BP13">
        <v>1925.6</v>
      </c>
      <c r="BQ13">
        <v>2056.7999999999997</v>
      </c>
      <c r="BR13">
        <v>0</v>
      </c>
      <c r="BS13">
        <v>0</v>
      </c>
      <c r="BT13">
        <v>0</v>
      </c>
      <c r="BU13">
        <v>0</v>
      </c>
      <c r="BV13">
        <v>335.8</v>
      </c>
      <c r="BW13">
        <v>379.3</v>
      </c>
      <c r="BX13">
        <v>0.99999999999999989</v>
      </c>
      <c r="BY13">
        <v>1</v>
      </c>
      <c r="BZ13">
        <v>399.4</v>
      </c>
      <c r="CA13">
        <v>2163.1999999999998</v>
      </c>
      <c r="CB13">
        <v>0</v>
      </c>
      <c r="CC13">
        <v>271.10000000000002</v>
      </c>
      <c r="CD13">
        <v>3337.4</v>
      </c>
      <c r="CE13">
        <v>3662</v>
      </c>
      <c r="CF13">
        <v>0</v>
      </c>
      <c r="CG13">
        <v>506.3</v>
      </c>
      <c r="CH13">
        <v>0</v>
      </c>
      <c r="CI13">
        <v>16.5</v>
      </c>
      <c r="CJ13">
        <v>0</v>
      </c>
      <c r="CK13">
        <v>0</v>
      </c>
      <c r="CL13">
        <v>5063.3999999999996</v>
      </c>
      <c r="CM13">
        <v>7924.0999999999995</v>
      </c>
      <c r="CN13">
        <v>773.2</v>
      </c>
      <c r="CO13">
        <v>798.2</v>
      </c>
      <c r="CP13">
        <v>0</v>
      </c>
      <c r="CQ13">
        <v>4139</v>
      </c>
      <c r="CR13">
        <v>3963.9</v>
      </c>
      <c r="CS13">
        <v>4052.9</v>
      </c>
      <c r="CT13">
        <v>115.4</v>
      </c>
      <c r="CU13">
        <v>1929.4</v>
      </c>
      <c r="CV13">
        <v>0</v>
      </c>
      <c r="CW13">
        <v>4144.6000000000004</v>
      </c>
      <c r="CX13">
        <v>0</v>
      </c>
      <c r="CY13">
        <v>1403</v>
      </c>
      <c r="CZ13">
        <v>1928.5</v>
      </c>
      <c r="DA13">
        <v>2455.4</v>
      </c>
      <c r="DB13">
        <v>0</v>
      </c>
      <c r="DC13">
        <v>4529.3999999999996</v>
      </c>
      <c r="DD13">
        <v>968.9</v>
      </c>
      <c r="DE13">
        <v>968.9</v>
      </c>
      <c r="DF13">
        <v>1285.5999999999999</v>
      </c>
      <c r="DG13">
        <v>3001.6</v>
      </c>
      <c r="DH13">
        <v>967.3</v>
      </c>
      <c r="DI13">
        <v>1735.8</v>
      </c>
      <c r="DJ13">
        <v>14626.3</v>
      </c>
      <c r="DK13">
        <v>21463.1</v>
      </c>
      <c r="DL13">
        <v>0</v>
      </c>
      <c r="DM13">
        <v>43881.5</v>
      </c>
      <c r="DN13">
        <v>15076.1</v>
      </c>
      <c r="DO13">
        <v>28576.5</v>
      </c>
      <c r="DP13">
        <v>84964.900000000009</v>
      </c>
      <c r="DQ13">
        <v>94584.900000000009</v>
      </c>
      <c r="DR13">
        <v>3124.3</v>
      </c>
      <c r="DS13">
        <v>9261.7000000000007</v>
      </c>
      <c r="DT13">
        <v>20597.899999999998</v>
      </c>
      <c r="DU13">
        <v>27633.199999999997</v>
      </c>
      <c r="DV13">
        <v>2818.9</v>
      </c>
      <c r="DW13">
        <v>23517.9</v>
      </c>
      <c r="DX13">
        <v>0</v>
      </c>
      <c r="DY13">
        <v>506.3</v>
      </c>
      <c r="DZ13">
        <v>25851</v>
      </c>
      <c r="EA13">
        <v>84436</v>
      </c>
      <c r="EB13">
        <v>335.1</v>
      </c>
      <c r="EC13">
        <v>335.1</v>
      </c>
      <c r="ED13">
        <v>0</v>
      </c>
      <c r="EE13">
        <v>0</v>
      </c>
      <c r="EF13">
        <v>4826.6000000000004</v>
      </c>
      <c r="EG13">
        <v>6779.7000000000007</v>
      </c>
      <c r="EH13">
        <v>945.7</v>
      </c>
      <c r="EI13">
        <v>945.7</v>
      </c>
      <c r="EJ13">
        <v>0</v>
      </c>
      <c r="EK13">
        <v>0</v>
      </c>
      <c r="EN13">
        <v>508478.60000000009</v>
      </c>
      <c r="EO13">
        <v>1009981.3</v>
      </c>
    </row>
    <row r="14" spans="1:145">
      <c r="A14" s="15" t="s">
        <v>93</v>
      </c>
      <c r="B14">
        <v>331.3</v>
      </c>
      <c r="C14">
        <v>331.3</v>
      </c>
      <c r="D14">
        <v>2567.8000000000002</v>
      </c>
      <c r="E14">
        <v>5302.3</v>
      </c>
      <c r="F14">
        <v>243.6</v>
      </c>
      <c r="G14">
        <v>243.6</v>
      </c>
      <c r="H14">
        <v>487.7</v>
      </c>
      <c r="I14">
        <v>487.7</v>
      </c>
      <c r="J14">
        <v>591.4</v>
      </c>
      <c r="K14">
        <v>2175.1999999999998</v>
      </c>
      <c r="L14">
        <v>40.1</v>
      </c>
      <c r="M14">
        <v>4156.9000000000005</v>
      </c>
      <c r="N14">
        <v>1551.8</v>
      </c>
      <c r="O14">
        <v>20034.5</v>
      </c>
      <c r="P14">
        <v>0</v>
      </c>
      <c r="Q14">
        <v>0</v>
      </c>
      <c r="R14">
        <v>204.5</v>
      </c>
      <c r="S14">
        <v>204.5</v>
      </c>
      <c r="T14">
        <v>4648.3999999999996</v>
      </c>
      <c r="U14">
        <v>15326.1</v>
      </c>
      <c r="V14">
        <v>297.10000000000002</v>
      </c>
      <c r="W14">
        <v>555.70000000000005</v>
      </c>
      <c r="X14">
        <v>4858.1000000000004</v>
      </c>
      <c r="Y14">
        <v>8543.5</v>
      </c>
      <c r="Z14">
        <v>4429.1000000000004</v>
      </c>
      <c r="AA14">
        <v>5816.1</v>
      </c>
      <c r="AB14">
        <v>0</v>
      </c>
      <c r="AC14">
        <v>0</v>
      </c>
      <c r="AD14">
        <v>349.9</v>
      </c>
      <c r="AE14">
        <v>462.59999999999997</v>
      </c>
      <c r="AF14">
        <v>0</v>
      </c>
      <c r="AG14">
        <v>0</v>
      </c>
      <c r="AH14">
        <v>154</v>
      </c>
      <c r="AI14">
        <v>154</v>
      </c>
      <c r="AJ14">
        <v>695.5</v>
      </c>
      <c r="AK14">
        <v>1141.7</v>
      </c>
      <c r="AL14">
        <v>1807.1</v>
      </c>
      <c r="AM14">
        <v>1843</v>
      </c>
      <c r="AN14">
        <v>0</v>
      </c>
      <c r="AO14">
        <v>0</v>
      </c>
      <c r="AP14">
        <v>0</v>
      </c>
      <c r="AQ14">
        <v>0</v>
      </c>
      <c r="AR14">
        <v>10326.6</v>
      </c>
      <c r="AS14">
        <v>36464</v>
      </c>
      <c r="AT14">
        <v>2768.8</v>
      </c>
      <c r="AU14">
        <v>2813.1000000000004</v>
      </c>
      <c r="AV14">
        <v>54090.3</v>
      </c>
      <c r="AW14">
        <v>244931.6</v>
      </c>
      <c r="AX14">
        <v>281.7</v>
      </c>
      <c r="AY14">
        <v>338.3</v>
      </c>
      <c r="AZ14">
        <v>2104.1</v>
      </c>
      <c r="BA14">
        <v>94963.7</v>
      </c>
      <c r="BB14">
        <v>0</v>
      </c>
      <c r="BC14">
        <v>0</v>
      </c>
      <c r="BD14">
        <v>555.6</v>
      </c>
      <c r="BE14">
        <v>6380.2000000000007</v>
      </c>
      <c r="BF14">
        <v>1315.7</v>
      </c>
      <c r="BG14">
        <v>1916.6</v>
      </c>
      <c r="BH14">
        <v>654.1</v>
      </c>
      <c r="BI14">
        <v>654.1</v>
      </c>
      <c r="BJ14">
        <v>0</v>
      </c>
      <c r="BK14">
        <v>0</v>
      </c>
      <c r="BL14">
        <v>0</v>
      </c>
      <c r="BM14">
        <v>0</v>
      </c>
      <c r="BN14">
        <v>1895</v>
      </c>
      <c r="BO14">
        <v>1898.7</v>
      </c>
      <c r="BP14">
        <v>617.4</v>
      </c>
      <c r="BQ14">
        <v>2451.6</v>
      </c>
      <c r="BR14">
        <v>0</v>
      </c>
      <c r="BS14">
        <v>0</v>
      </c>
      <c r="BT14">
        <v>0</v>
      </c>
      <c r="BU14">
        <v>0</v>
      </c>
      <c r="BV14">
        <v>0</v>
      </c>
      <c r="BW14">
        <v>0</v>
      </c>
      <c r="BX14">
        <v>0.99999999999999989</v>
      </c>
      <c r="BY14">
        <v>0.99999999999999989</v>
      </c>
      <c r="BZ14">
        <v>88.9</v>
      </c>
      <c r="CA14">
        <v>110.80000000000001</v>
      </c>
      <c r="CB14">
        <v>0</v>
      </c>
      <c r="CC14">
        <v>0</v>
      </c>
      <c r="CD14">
        <v>1142.8</v>
      </c>
      <c r="CE14">
        <v>1327.8999999999999</v>
      </c>
      <c r="CF14">
        <v>0</v>
      </c>
      <c r="CG14">
        <v>0</v>
      </c>
      <c r="CH14">
        <v>569.5</v>
      </c>
      <c r="CI14">
        <v>13779.9</v>
      </c>
      <c r="CJ14">
        <v>28.6</v>
      </c>
      <c r="CK14">
        <v>223.79999999999998</v>
      </c>
      <c r="CL14">
        <v>2059</v>
      </c>
      <c r="CM14">
        <v>2931.6</v>
      </c>
      <c r="CN14">
        <v>732.7</v>
      </c>
      <c r="CO14">
        <v>738.40000000000009</v>
      </c>
      <c r="CP14">
        <v>0</v>
      </c>
      <c r="CQ14">
        <v>0</v>
      </c>
      <c r="CR14">
        <v>762.1</v>
      </c>
      <c r="CS14">
        <v>762.1</v>
      </c>
      <c r="CT14">
        <v>0</v>
      </c>
      <c r="CU14">
        <v>0</v>
      </c>
      <c r="CV14">
        <v>0</v>
      </c>
      <c r="CW14">
        <v>0</v>
      </c>
      <c r="CX14">
        <v>0</v>
      </c>
      <c r="CY14">
        <v>105.6</v>
      </c>
      <c r="CZ14">
        <v>683</v>
      </c>
      <c r="DA14">
        <v>736.5</v>
      </c>
      <c r="DB14">
        <v>0</v>
      </c>
      <c r="DC14">
        <v>0</v>
      </c>
      <c r="DD14">
        <v>476.1</v>
      </c>
      <c r="DE14">
        <v>476.1</v>
      </c>
      <c r="DF14">
        <v>898</v>
      </c>
      <c r="DG14">
        <v>3087.4</v>
      </c>
      <c r="DH14">
        <v>744.1</v>
      </c>
      <c r="DI14">
        <v>3448.7</v>
      </c>
      <c r="DJ14">
        <v>6898.2</v>
      </c>
      <c r="DK14">
        <v>102495.99999999999</v>
      </c>
      <c r="DL14">
        <v>0</v>
      </c>
      <c r="DM14">
        <v>0</v>
      </c>
      <c r="DN14">
        <v>6068.6</v>
      </c>
      <c r="DO14">
        <v>6446.6</v>
      </c>
      <c r="DP14">
        <v>26380.300000000003</v>
      </c>
      <c r="DQ14">
        <v>68273.5</v>
      </c>
      <c r="DR14">
        <v>2769.3</v>
      </c>
      <c r="DS14">
        <v>11384.2</v>
      </c>
      <c r="DT14">
        <v>6692.0999999999995</v>
      </c>
      <c r="DU14">
        <v>21722.1</v>
      </c>
      <c r="DV14">
        <v>2336</v>
      </c>
      <c r="DW14">
        <v>27640.1</v>
      </c>
      <c r="DX14">
        <v>0</v>
      </c>
      <c r="DY14">
        <v>0</v>
      </c>
      <c r="DZ14">
        <v>1737</v>
      </c>
      <c r="EA14">
        <v>2342.3000000000002</v>
      </c>
      <c r="EB14">
        <v>9.1999999999999993</v>
      </c>
      <c r="EC14">
        <v>9.1999999999999993</v>
      </c>
      <c r="ED14">
        <v>0</v>
      </c>
      <c r="EE14">
        <v>0</v>
      </c>
      <c r="EF14">
        <v>2119.9</v>
      </c>
      <c r="EG14">
        <v>2534.6</v>
      </c>
      <c r="EH14">
        <v>0</v>
      </c>
      <c r="EI14">
        <v>0</v>
      </c>
      <c r="EJ14">
        <v>0</v>
      </c>
      <c r="EK14">
        <v>0</v>
      </c>
      <c r="EN14">
        <v>161063.10000000003</v>
      </c>
      <c r="EO14">
        <v>730168.99999999977</v>
      </c>
    </row>
    <row r="15" spans="1:145">
      <c r="A15" s="15" t="s">
        <v>94</v>
      </c>
      <c r="B15">
        <v>0</v>
      </c>
      <c r="C15">
        <v>0</v>
      </c>
      <c r="D15">
        <v>0</v>
      </c>
      <c r="E15">
        <v>0</v>
      </c>
      <c r="F15">
        <v>0</v>
      </c>
      <c r="G15">
        <v>0</v>
      </c>
      <c r="H15">
        <v>0</v>
      </c>
      <c r="I15">
        <v>0</v>
      </c>
      <c r="J15">
        <v>36.649000000000001</v>
      </c>
      <c r="K15">
        <v>36.649000000000001</v>
      </c>
      <c r="L15">
        <v>0</v>
      </c>
      <c r="M15">
        <v>0</v>
      </c>
      <c r="N15">
        <v>0</v>
      </c>
      <c r="O15">
        <v>0</v>
      </c>
      <c r="P15">
        <v>0</v>
      </c>
      <c r="Q15">
        <v>0</v>
      </c>
      <c r="R15">
        <v>0</v>
      </c>
      <c r="S15">
        <v>0</v>
      </c>
      <c r="T15">
        <v>0</v>
      </c>
      <c r="U15">
        <v>0</v>
      </c>
      <c r="V15">
        <v>0</v>
      </c>
      <c r="W15">
        <v>0</v>
      </c>
      <c r="X15">
        <v>0</v>
      </c>
      <c r="Y15">
        <v>0</v>
      </c>
      <c r="Z15">
        <v>0</v>
      </c>
      <c r="AA15">
        <v>0</v>
      </c>
      <c r="AB15">
        <v>0</v>
      </c>
      <c r="AC15">
        <v>0</v>
      </c>
      <c r="AD15">
        <v>997.798</v>
      </c>
      <c r="AE15">
        <v>1228.53</v>
      </c>
      <c r="AF15">
        <v>0</v>
      </c>
      <c r="AG15">
        <v>0</v>
      </c>
      <c r="AH15">
        <v>0</v>
      </c>
      <c r="AI15">
        <v>0</v>
      </c>
      <c r="AJ15">
        <v>0</v>
      </c>
      <c r="AK15">
        <v>0</v>
      </c>
      <c r="AL15">
        <v>264.69600000000003</v>
      </c>
      <c r="AM15">
        <v>793.03300000000002</v>
      </c>
      <c r="AN15">
        <v>0</v>
      </c>
      <c r="AO15">
        <v>0</v>
      </c>
      <c r="AP15">
        <v>0</v>
      </c>
      <c r="AQ15">
        <v>0</v>
      </c>
      <c r="AR15">
        <v>0</v>
      </c>
      <c r="AS15">
        <v>0</v>
      </c>
      <c r="AT15">
        <v>728.42200000000003</v>
      </c>
      <c r="AU15">
        <v>1474.9369999999999</v>
      </c>
      <c r="AV15">
        <v>2054.9380000000001</v>
      </c>
      <c r="AW15">
        <v>3560.5219999999999</v>
      </c>
      <c r="AX15">
        <v>0</v>
      </c>
      <c r="AY15">
        <v>0</v>
      </c>
      <c r="AZ15">
        <v>0</v>
      </c>
      <c r="BA15">
        <v>0</v>
      </c>
      <c r="BB15">
        <v>0</v>
      </c>
      <c r="BC15">
        <v>0</v>
      </c>
      <c r="BD15">
        <v>0</v>
      </c>
      <c r="BE15">
        <v>0</v>
      </c>
      <c r="BF15">
        <v>0</v>
      </c>
      <c r="BG15">
        <v>0</v>
      </c>
      <c r="BH15">
        <v>0</v>
      </c>
      <c r="BI15">
        <v>0</v>
      </c>
      <c r="BJ15">
        <v>0</v>
      </c>
      <c r="BK15">
        <v>0</v>
      </c>
      <c r="BL15">
        <v>0</v>
      </c>
      <c r="BM15">
        <v>0</v>
      </c>
      <c r="BN15">
        <v>0</v>
      </c>
      <c r="BO15">
        <v>0</v>
      </c>
      <c r="BP15">
        <v>27.373000000000001</v>
      </c>
      <c r="BQ15">
        <v>27.373000000000001</v>
      </c>
      <c r="BR15">
        <v>0</v>
      </c>
      <c r="BS15">
        <v>0</v>
      </c>
      <c r="BT15">
        <v>0</v>
      </c>
      <c r="BU15">
        <v>0</v>
      </c>
      <c r="BV15">
        <v>0</v>
      </c>
      <c r="BW15">
        <v>0</v>
      </c>
      <c r="BX15">
        <v>1</v>
      </c>
      <c r="BY15">
        <v>1</v>
      </c>
      <c r="BZ15">
        <v>0</v>
      </c>
      <c r="CA15">
        <v>0</v>
      </c>
      <c r="CB15">
        <v>0</v>
      </c>
      <c r="CC15">
        <v>0</v>
      </c>
      <c r="CD15">
        <v>0</v>
      </c>
      <c r="CE15">
        <v>0</v>
      </c>
      <c r="CF15">
        <v>0</v>
      </c>
      <c r="CG15">
        <v>0</v>
      </c>
      <c r="CH15">
        <v>0</v>
      </c>
      <c r="CI15">
        <v>0</v>
      </c>
      <c r="CJ15">
        <v>0</v>
      </c>
      <c r="CK15">
        <v>0</v>
      </c>
      <c r="CL15">
        <v>0</v>
      </c>
      <c r="CM15">
        <v>0</v>
      </c>
      <c r="CN15">
        <v>0</v>
      </c>
      <c r="CO15">
        <v>0</v>
      </c>
      <c r="CP15">
        <v>0</v>
      </c>
      <c r="CQ15">
        <v>0</v>
      </c>
      <c r="CR15">
        <v>0</v>
      </c>
      <c r="CS15">
        <v>0</v>
      </c>
      <c r="CT15">
        <v>0</v>
      </c>
      <c r="CU15">
        <v>0</v>
      </c>
      <c r="CV15">
        <v>0</v>
      </c>
      <c r="CW15">
        <v>0</v>
      </c>
      <c r="CX15">
        <v>0</v>
      </c>
      <c r="CY15">
        <v>0</v>
      </c>
      <c r="CZ15">
        <v>0</v>
      </c>
      <c r="DA15">
        <v>0</v>
      </c>
      <c r="DB15">
        <v>0</v>
      </c>
      <c r="DC15">
        <v>0</v>
      </c>
      <c r="DD15">
        <v>0</v>
      </c>
      <c r="DE15">
        <v>0</v>
      </c>
      <c r="DF15">
        <v>0</v>
      </c>
      <c r="DG15">
        <v>0</v>
      </c>
      <c r="DH15">
        <v>0</v>
      </c>
      <c r="DI15">
        <v>0</v>
      </c>
      <c r="DJ15">
        <v>0</v>
      </c>
      <c r="DK15">
        <v>0</v>
      </c>
      <c r="DL15">
        <v>0</v>
      </c>
      <c r="DM15">
        <v>0</v>
      </c>
      <c r="DN15">
        <v>1990.9160000000002</v>
      </c>
      <c r="DO15">
        <v>3496.5</v>
      </c>
      <c r="DP15">
        <v>0</v>
      </c>
      <c r="DQ15">
        <v>0</v>
      </c>
      <c r="DR15">
        <v>0</v>
      </c>
      <c r="DS15">
        <v>0</v>
      </c>
      <c r="DT15">
        <v>0</v>
      </c>
      <c r="DU15">
        <v>0</v>
      </c>
      <c r="DV15">
        <v>0</v>
      </c>
      <c r="DW15">
        <v>0</v>
      </c>
      <c r="DX15">
        <v>0</v>
      </c>
      <c r="DY15">
        <v>0</v>
      </c>
      <c r="DZ15">
        <v>0</v>
      </c>
      <c r="EA15">
        <v>0</v>
      </c>
      <c r="EB15">
        <v>0</v>
      </c>
      <c r="EC15">
        <v>0</v>
      </c>
      <c r="ED15">
        <v>0</v>
      </c>
      <c r="EE15">
        <v>0</v>
      </c>
      <c r="EF15">
        <v>0</v>
      </c>
      <c r="EG15">
        <v>0</v>
      </c>
      <c r="EH15">
        <v>0</v>
      </c>
      <c r="EI15">
        <v>0</v>
      </c>
      <c r="EJ15">
        <v>0</v>
      </c>
      <c r="EK15">
        <v>0</v>
      </c>
      <c r="EN15">
        <v>6101.7920000000004</v>
      </c>
      <c r="EO15">
        <v>10618.544</v>
      </c>
    </row>
    <row r="16" spans="1:145">
      <c r="A16" s="15" t="s">
        <v>13</v>
      </c>
      <c r="B16">
        <v>19346</v>
      </c>
      <c r="C16">
        <v>27639.200000000001</v>
      </c>
      <c r="D16">
        <v>3261.4</v>
      </c>
      <c r="E16">
        <v>3851.6000000000004</v>
      </c>
      <c r="F16">
        <v>8467.6</v>
      </c>
      <c r="G16">
        <v>8490.6</v>
      </c>
      <c r="H16">
        <v>0</v>
      </c>
      <c r="I16">
        <v>0</v>
      </c>
      <c r="J16">
        <v>0</v>
      </c>
      <c r="K16">
        <v>0</v>
      </c>
      <c r="L16">
        <v>1890.2</v>
      </c>
      <c r="M16">
        <v>5237.7</v>
      </c>
      <c r="N16">
        <v>2576.1</v>
      </c>
      <c r="O16">
        <v>110418.40000000001</v>
      </c>
      <c r="P16">
        <v>0</v>
      </c>
      <c r="Q16">
        <v>0</v>
      </c>
      <c r="R16">
        <v>3271.9</v>
      </c>
      <c r="S16">
        <v>3306.7000000000003</v>
      </c>
      <c r="T16">
        <v>0</v>
      </c>
      <c r="U16">
        <v>0</v>
      </c>
      <c r="V16">
        <v>8563.2999999999993</v>
      </c>
      <c r="W16">
        <v>21932.199999999997</v>
      </c>
      <c r="X16">
        <v>44289.74</v>
      </c>
      <c r="Y16">
        <v>70376.039999999994</v>
      </c>
      <c r="Z16">
        <v>46705.599999999999</v>
      </c>
      <c r="AA16">
        <v>46877.299999999996</v>
      </c>
      <c r="AB16">
        <v>8891.4</v>
      </c>
      <c r="AC16">
        <v>156032.4</v>
      </c>
      <c r="AD16">
        <v>7902.3</v>
      </c>
      <c r="AE16">
        <v>10390.9</v>
      </c>
      <c r="AF16">
        <v>311.60000000000002</v>
      </c>
      <c r="AG16">
        <v>311.60000000000002</v>
      </c>
      <c r="AH16">
        <v>1656</v>
      </c>
      <c r="AI16">
        <v>1884.3</v>
      </c>
      <c r="AJ16">
        <v>27126.3</v>
      </c>
      <c r="AK16">
        <v>163706.19999999998</v>
      </c>
      <c r="AL16">
        <v>0</v>
      </c>
      <c r="AM16">
        <v>0</v>
      </c>
      <c r="AN16">
        <v>0</v>
      </c>
      <c r="AO16">
        <v>43</v>
      </c>
      <c r="AP16">
        <v>0</v>
      </c>
      <c r="AQ16">
        <v>4411.7</v>
      </c>
      <c r="AR16">
        <v>266364.14</v>
      </c>
      <c r="AS16">
        <v>520125.39</v>
      </c>
      <c r="AT16">
        <v>32464.2</v>
      </c>
      <c r="AU16">
        <v>60872.3</v>
      </c>
      <c r="AV16">
        <v>693088.78000000014</v>
      </c>
      <c r="AW16">
        <v>2889344.3800000004</v>
      </c>
      <c r="AX16">
        <v>2057.6</v>
      </c>
      <c r="AY16">
        <v>3754</v>
      </c>
      <c r="AZ16">
        <v>54088</v>
      </c>
      <c r="BA16">
        <v>1008867.9</v>
      </c>
      <c r="BB16">
        <v>0</v>
      </c>
      <c r="BC16">
        <v>15997.9</v>
      </c>
      <c r="BD16">
        <v>22944.1</v>
      </c>
      <c r="BE16">
        <v>209568.80000000002</v>
      </c>
      <c r="BF16">
        <v>7413.5</v>
      </c>
      <c r="BG16">
        <v>62185.5</v>
      </c>
      <c r="BH16">
        <v>4798.8</v>
      </c>
      <c r="BI16">
        <v>5868.1</v>
      </c>
      <c r="BJ16">
        <v>3122.7</v>
      </c>
      <c r="BK16">
        <v>16547.400000000001</v>
      </c>
      <c r="BL16">
        <v>0</v>
      </c>
      <c r="BM16">
        <v>0</v>
      </c>
      <c r="BN16">
        <v>22430.6</v>
      </c>
      <c r="BO16">
        <v>23094.799999999999</v>
      </c>
      <c r="BP16">
        <v>9172.9</v>
      </c>
      <c r="BQ16">
        <v>22654.1</v>
      </c>
      <c r="BR16">
        <v>281.89999999999998</v>
      </c>
      <c r="BS16">
        <v>293.7</v>
      </c>
      <c r="BT16">
        <v>0</v>
      </c>
      <c r="BU16">
        <v>22.1</v>
      </c>
      <c r="BV16">
        <v>0</v>
      </c>
      <c r="BW16">
        <v>27.4</v>
      </c>
      <c r="BX16">
        <v>0.99999999999999978</v>
      </c>
      <c r="BY16">
        <v>0.99999999999999978</v>
      </c>
      <c r="BZ16">
        <v>5183.3999999999996</v>
      </c>
      <c r="CA16">
        <v>78410.899999999994</v>
      </c>
      <c r="CB16">
        <v>0</v>
      </c>
      <c r="CC16">
        <v>0</v>
      </c>
      <c r="CD16">
        <v>8159.2</v>
      </c>
      <c r="CE16">
        <v>8208.9</v>
      </c>
      <c r="CF16">
        <v>0</v>
      </c>
      <c r="CG16">
        <v>0</v>
      </c>
      <c r="CH16">
        <v>1317.2</v>
      </c>
      <c r="CI16">
        <v>16245.2</v>
      </c>
      <c r="CJ16">
        <v>0</v>
      </c>
      <c r="CK16">
        <v>0</v>
      </c>
      <c r="CL16">
        <v>1299.4000000000001</v>
      </c>
      <c r="CM16">
        <v>21862.2</v>
      </c>
      <c r="CN16">
        <v>0</v>
      </c>
      <c r="CO16">
        <v>0</v>
      </c>
      <c r="CP16">
        <v>0</v>
      </c>
      <c r="CQ16">
        <v>9757</v>
      </c>
      <c r="CR16">
        <v>9586.1</v>
      </c>
      <c r="CS16">
        <v>13725.1</v>
      </c>
      <c r="CT16">
        <v>2759.8</v>
      </c>
      <c r="CU16">
        <v>11059.05</v>
      </c>
      <c r="CV16">
        <v>0</v>
      </c>
      <c r="CW16">
        <v>44320.7</v>
      </c>
      <c r="CX16">
        <v>2232.5</v>
      </c>
      <c r="CY16">
        <v>2350.8000000000002</v>
      </c>
      <c r="CZ16">
        <v>9146.2000000000007</v>
      </c>
      <c r="DA16">
        <v>10214</v>
      </c>
      <c r="DB16">
        <v>0</v>
      </c>
      <c r="DC16">
        <v>4078.7</v>
      </c>
      <c r="DD16">
        <v>2625.7</v>
      </c>
      <c r="DE16">
        <v>3171.7</v>
      </c>
      <c r="DF16">
        <v>14992.9</v>
      </c>
      <c r="DG16">
        <v>26757.8</v>
      </c>
      <c r="DH16">
        <v>425.1</v>
      </c>
      <c r="DI16">
        <v>766.6</v>
      </c>
      <c r="DJ16">
        <v>99407.9</v>
      </c>
      <c r="DK16">
        <v>1063747.2</v>
      </c>
      <c r="DL16">
        <v>0</v>
      </c>
      <c r="DM16">
        <v>78588.100000000006</v>
      </c>
      <c r="DN16">
        <v>48837.299999999996</v>
      </c>
      <c r="DO16">
        <v>79783.7</v>
      </c>
      <c r="DP16">
        <v>370625.87999999995</v>
      </c>
      <c r="DQ16">
        <v>651737.42999999993</v>
      </c>
      <c r="DR16">
        <v>45350.5</v>
      </c>
      <c r="DS16">
        <v>298512.09999999998</v>
      </c>
      <c r="DT16">
        <v>55884.799999999996</v>
      </c>
      <c r="DU16">
        <v>212086.89999999997</v>
      </c>
      <c r="DV16">
        <v>13782.800000000001</v>
      </c>
      <c r="DW16">
        <v>272455.09999999998</v>
      </c>
      <c r="DX16">
        <v>711.3</v>
      </c>
      <c r="DY16">
        <v>711.3</v>
      </c>
      <c r="DZ16">
        <v>49315.399999999994</v>
      </c>
      <c r="EA16">
        <v>209068.44999999998</v>
      </c>
      <c r="EB16">
        <v>3209.6</v>
      </c>
      <c r="EC16">
        <v>4175</v>
      </c>
      <c r="ED16">
        <v>711.3</v>
      </c>
      <c r="EE16">
        <v>711.3</v>
      </c>
      <c r="EF16">
        <v>21516.7</v>
      </c>
      <c r="EG16">
        <v>28608.9</v>
      </c>
      <c r="EH16">
        <v>525.79999999999995</v>
      </c>
      <c r="EI16">
        <v>20131.3</v>
      </c>
      <c r="EJ16">
        <v>0</v>
      </c>
      <c r="EK16">
        <v>0</v>
      </c>
      <c r="EN16">
        <v>2070094.44</v>
      </c>
      <c r="EO16">
        <v>8645380.040000001</v>
      </c>
    </row>
    <row r="17" spans="1:145">
      <c r="A17" s="15" t="s">
        <v>14</v>
      </c>
      <c r="B17">
        <v>5122.7</v>
      </c>
      <c r="C17">
        <v>5360.7</v>
      </c>
      <c r="D17">
        <v>1020</v>
      </c>
      <c r="E17">
        <v>1097.8</v>
      </c>
      <c r="F17">
        <v>2840.8</v>
      </c>
      <c r="G17">
        <v>2840.8</v>
      </c>
      <c r="H17">
        <v>0</v>
      </c>
      <c r="I17">
        <v>0</v>
      </c>
      <c r="J17">
        <v>0</v>
      </c>
      <c r="K17">
        <v>0</v>
      </c>
      <c r="L17">
        <v>0</v>
      </c>
      <c r="M17">
        <v>0</v>
      </c>
      <c r="N17">
        <v>956.2</v>
      </c>
      <c r="O17">
        <v>8135.2</v>
      </c>
      <c r="P17">
        <v>0</v>
      </c>
      <c r="Q17">
        <v>0</v>
      </c>
      <c r="R17">
        <v>431.6</v>
      </c>
      <c r="S17">
        <v>621.90000000000009</v>
      </c>
      <c r="T17">
        <v>85.2</v>
      </c>
      <c r="U17">
        <v>336.5</v>
      </c>
      <c r="V17">
        <v>856.2</v>
      </c>
      <c r="W17">
        <v>856.2</v>
      </c>
      <c r="X17">
        <v>2758</v>
      </c>
      <c r="Y17">
        <v>2961</v>
      </c>
      <c r="Z17">
        <v>2187.1999999999998</v>
      </c>
      <c r="AA17">
        <v>2187.1999999999998</v>
      </c>
      <c r="AB17">
        <v>0</v>
      </c>
      <c r="AC17">
        <v>0</v>
      </c>
      <c r="AD17">
        <v>1568.7</v>
      </c>
      <c r="AE17">
        <v>1596.7</v>
      </c>
      <c r="AF17">
        <v>207</v>
      </c>
      <c r="AG17">
        <v>224.4</v>
      </c>
      <c r="AH17">
        <v>677.9</v>
      </c>
      <c r="AI17">
        <v>677.9</v>
      </c>
      <c r="AJ17">
        <v>5637.4</v>
      </c>
      <c r="AK17">
        <v>14118.1</v>
      </c>
      <c r="AL17">
        <v>0</v>
      </c>
      <c r="AM17">
        <v>0</v>
      </c>
      <c r="AN17">
        <v>60.6</v>
      </c>
      <c r="AO17">
        <v>60.6</v>
      </c>
      <c r="AP17">
        <v>0</v>
      </c>
      <c r="AQ17">
        <v>87.5</v>
      </c>
      <c r="AR17">
        <v>15930.8</v>
      </c>
      <c r="AS17">
        <v>16650.7</v>
      </c>
      <c r="AT17">
        <v>2211.9</v>
      </c>
      <c r="AU17">
        <v>4734.3</v>
      </c>
      <c r="AV17">
        <v>57904.500000000007</v>
      </c>
      <c r="AW17">
        <v>99254.200000000012</v>
      </c>
      <c r="AX17">
        <v>554.70000000000005</v>
      </c>
      <c r="AY17">
        <v>604.40000000000009</v>
      </c>
      <c r="AZ17">
        <v>0</v>
      </c>
      <c r="BA17">
        <v>0</v>
      </c>
      <c r="BB17">
        <v>0</v>
      </c>
      <c r="BC17">
        <v>2151.9</v>
      </c>
      <c r="BD17">
        <v>85.6</v>
      </c>
      <c r="BE17">
        <v>378.70000000000005</v>
      </c>
      <c r="BF17">
        <v>161.5</v>
      </c>
      <c r="BG17">
        <v>2571.5</v>
      </c>
      <c r="BH17">
        <v>3.7</v>
      </c>
      <c r="BI17">
        <v>125.3</v>
      </c>
      <c r="BJ17">
        <v>2109.5</v>
      </c>
      <c r="BK17">
        <v>3646.3</v>
      </c>
      <c r="BL17">
        <v>0</v>
      </c>
      <c r="BM17">
        <v>0</v>
      </c>
      <c r="BN17">
        <v>2082.9</v>
      </c>
      <c r="BO17">
        <v>2117.1</v>
      </c>
      <c r="BP17">
        <v>577.6</v>
      </c>
      <c r="BQ17">
        <v>789.6</v>
      </c>
      <c r="BR17">
        <v>0</v>
      </c>
      <c r="BS17">
        <v>0</v>
      </c>
      <c r="BT17">
        <v>0</v>
      </c>
      <c r="BU17">
        <v>0</v>
      </c>
      <c r="BV17">
        <v>0</v>
      </c>
      <c r="BW17">
        <v>0</v>
      </c>
      <c r="BX17">
        <v>0.99999999999999989</v>
      </c>
      <c r="BY17">
        <v>1</v>
      </c>
      <c r="BZ17">
        <v>0</v>
      </c>
      <c r="CA17">
        <v>6161.5</v>
      </c>
      <c r="CB17">
        <v>529.9</v>
      </c>
      <c r="CC17">
        <v>1184</v>
      </c>
      <c r="CD17">
        <v>1799.8</v>
      </c>
      <c r="CE17">
        <v>1917.5</v>
      </c>
      <c r="CF17">
        <v>0</v>
      </c>
      <c r="CG17">
        <v>0</v>
      </c>
      <c r="CH17">
        <v>323.3</v>
      </c>
      <c r="CI17">
        <v>503</v>
      </c>
      <c r="CJ17">
        <v>0</v>
      </c>
      <c r="CK17">
        <v>0</v>
      </c>
      <c r="CL17">
        <v>1460.6</v>
      </c>
      <c r="CM17">
        <v>1466.3</v>
      </c>
      <c r="CN17">
        <v>0</v>
      </c>
      <c r="CO17">
        <v>0</v>
      </c>
      <c r="CP17">
        <v>0</v>
      </c>
      <c r="CQ17">
        <v>210.5</v>
      </c>
      <c r="CR17">
        <v>1711.4</v>
      </c>
      <c r="CS17">
        <v>1711.7</v>
      </c>
      <c r="CT17">
        <v>1177.9000000000001</v>
      </c>
      <c r="CU17">
        <v>2104.1000000000004</v>
      </c>
      <c r="CV17">
        <v>0</v>
      </c>
      <c r="CW17">
        <v>2179.9</v>
      </c>
      <c r="CX17">
        <v>30.4</v>
      </c>
      <c r="CY17">
        <v>364</v>
      </c>
      <c r="CZ17">
        <v>0</v>
      </c>
      <c r="DA17">
        <v>6.5</v>
      </c>
      <c r="DB17">
        <v>0</v>
      </c>
      <c r="DC17">
        <v>2612.3000000000002</v>
      </c>
      <c r="DD17">
        <v>478.6</v>
      </c>
      <c r="DE17">
        <v>535.30000000000007</v>
      </c>
      <c r="DF17">
        <v>139.6</v>
      </c>
      <c r="DG17">
        <v>305.60000000000002</v>
      </c>
      <c r="DH17">
        <v>0</v>
      </c>
      <c r="DI17">
        <v>110.1</v>
      </c>
      <c r="DJ17">
        <v>8225.6</v>
      </c>
      <c r="DK17">
        <v>8575.6</v>
      </c>
      <c r="DL17">
        <v>0</v>
      </c>
      <c r="DM17">
        <v>7242.1</v>
      </c>
      <c r="DN17">
        <v>5787.4000000000005</v>
      </c>
      <c r="DO17">
        <v>8472.9000000000015</v>
      </c>
      <c r="DP17">
        <v>23805.7</v>
      </c>
      <c r="DQ17">
        <v>25101.5</v>
      </c>
      <c r="DR17">
        <v>386.7</v>
      </c>
      <c r="DS17">
        <v>3255.7999999999997</v>
      </c>
      <c r="DT17">
        <v>7570.7000000000016</v>
      </c>
      <c r="DU17">
        <v>14848.600000000002</v>
      </c>
      <c r="DV17">
        <v>1486.1</v>
      </c>
      <c r="DW17">
        <v>9429.3000000000011</v>
      </c>
      <c r="DX17">
        <v>0</v>
      </c>
      <c r="DY17">
        <v>0</v>
      </c>
      <c r="DZ17">
        <v>10064.700000000001</v>
      </c>
      <c r="EA17">
        <v>21538.800000000003</v>
      </c>
      <c r="EB17">
        <v>67.099999999999994</v>
      </c>
      <c r="EC17">
        <v>67.099999999999994</v>
      </c>
      <c r="ED17">
        <v>0</v>
      </c>
      <c r="EE17">
        <v>0</v>
      </c>
      <c r="EF17">
        <v>2043.8</v>
      </c>
      <c r="EG17">
        <v>2868.1</v>
      </c>
      <c r="EH17">
        <v>14.4</v>
      </c>
      <c r="EI17">
        <v>14.4</v>
      </c>
      <c r="EJ17">
        <v>0</v>
      </c>
      <c r="EK17">
        <v>0</v>
      </c>
      <c r="EN17">
        <v>173136.90000000005</v>
      </c>
      <c r="EO17">
        <v>296973.99999999994</v>
      </c>
    </row>
    <row r="18" spans="1:145">
      <c r="A18" s="15" t="s">
        <v>15</v>
      </c>
      <c r="B18">
        <v>75129.399999999994</v>
      </c>
      <c r="C18">
        <v>89904.2</v>
      </c>
      <c r="D18">
        <v>14916.7</v>
      </c>
      <c r="E18">
        <v>35270.699999999997</v>
      </c>
      <c r="F18">
        <v>6844.8</v>
      </c>
      <c r="G18">
        <v>7153</v>
      </c>
      <c r="H18">
        <v>0</v>
      </c>
      <c r="I18">
        <v>0</v>
      </c>
      <c r="J18">
        <v>0</v>
      </c>
      <c r="K18">
        <v>0</v>
      </c>
      <c r="L18">
        <v>5626.6</v>
      </c>
      <c r="M18">
        <v>22552.400000000001</v>
      </c>
      <c r="N18">
        <v>8778.5</v>
      </c>
      <c r="O18">
        <v>92555.4</v>
      </c>
      <c r="P18">
        <v>7051.9</v>
      </c>
      <c r="Q18">
        <v>54479.6</v>
      </c>
      <c r="R18">
        <v>4173.3</v>
      </c>
      <c r="S18">
        <v>10142.400000000001</v>
      </c>
      <c r="T18">
        <v>1201.9000000000001</v>
      </c>
      <c r="U18">
        <v>1206.1000000000001</v>
      </c>
      <c r="V18">
        <v>11540</v>
      </c>
      <c r="W18">
        <v>27930.799999999999</v>
      </c>
      <c r="X18">
        <v>62654.3</v>
      </c>
      <c r="Y18">
        <v>100490.3</v>
      </c>
      <c r="Z18">
        <v>92017</v>
      </c>
      <c r="AA18">
        <v>92017</v>
      </c>
      <c r="AB18">
        <v>2090.6</v>
      </c>
      <c r="AC18">
        <v>8490.7000000000007</v>
      </c>
      <c r="AD18">
        <v>6142.3</v>
      </c>
      <c r="AE18">
        <v>6651.4000000000005</v>
      </c>
      <c r="AF18">
        <v>360.8</v>
      </c>
      <c r="AG18">
        <v>650.40000000000009</v>
      </c>
      <c r="AH18">
        <v>2011.7</v>
      </c>
      <c r="AI18">
        <v>2072.8000000000002</v>
      </c>
      <c r="AJ18">
        <v>149103.5</v>
      </c>
      <c r="AK18">
        <v>290698.2</v>
      </c>
      <c r="AL18">
        <v>0</v>
      </c>
      <c r="AM18">
        <v>0</v>
      </c>
      <c r="AN18">
        <v>3274.7</v>
      </c>
      <c r="AO18">
        <v>3344.5</v>
      </c>
      <c r="AP18">
        <v>0</v>
      </c>
      <c r="AQ18">
        <v>13858.6</v>
      </c>
      <c r="AR18">
        <v>309934.8</v>
      </c>
      <c r="AS18">
        <v>331432</v>
      </c>
      <c r="AT18">
        <v>22122.799999999999</v>
      </c>
      <c r="AU18">
        <v>23610.7</v>
      </c>
      <c r="AV18">
        <v>1114442.0000000002</v>
      </c>
      <c r="AW18">
        <v>2450242.9999999995</v>
      </c>
      <c r="AX18">
        <v>2311.3000000000002</v>
      </c>
      <c r="AY18">
        <v>3357.7000000000003</v>
      </c>
      <c r="AZ18">
        <v>6456.9</v>
      </c>
      <c r="BA18">
        <v>29957.300000000003</v>
      </c>
      <c r="BB18">
        <v>0</v>
      </c>
      <c r="BC18">
        <v>34565.300000000003</v>
      </c>
      <c r="BD18">
        <v>22752.400000000001</v>
      </c>
      <c r="BE18">
        <v>185200.3</v>
      </c>
      <c r="BF18">
        <v>46531.6</v>
      </c>
      <c r="BG18">
        <v>308300.89999999997</v>
      </c>
      <c r="BH18">
        <v>15280.9</v>
      </c>
      <c r="BI18">
        <v>15361.8</v>
      </c>
      <c r="BJ18">
        <v>0</v>
      </c>
      <c r="BK18">
        <v>112108.8</v>
      </c>
      <c r="BL18">
        <v>287.89999999999998</v>
      </c>
      <c r="BM18">
        <v>3536.4</v>
      </c>
      <c r="BN18">
        <v>42758.6</v>
      </c>
      <c r="BO18">
        <v>47096.5</v>
      </c>
      <c r="BP18">
        <v>11617.3</v>
      </c>
      <c r="BQ18">
        <v>17598.699999999997</v>
      </c>
      <c r="BR18">
        <v>2293.1999999999998</v>
      </c>
      <c r="BS18">
        <v>3048.8999999999996</v>
      </c>
      <c r="BT18">
        <v>486.8</v>
      </c>
      <c r="BU18">
        <v>614.9</v>
      </c>
      <c r="BV18">
        <v>1291.8</v>
      </c>
      <c r="BW18">
        <v>1586.8</v>
      </c>
      <c r="BX18">
        <v>0.99999999999999978</v>
      </c>
      <c r="BY18">
        <v>1</v>
      </c>
      <c r="BZ18">
        <v>17626.400000000001</v>
      </c>
      <c r="CA18">
        <v>96522.700000000012</v>
      </c>
      <c r="CB18">
        <v>829</v>
      </c>
      <c r="CC18">
        <v>4568.6000000000004</v>
      </c>
      <c r="CD18">
        <v>15407.4</v>
      </c>
      <c r="CE18">
        <v>16566.400000000001</v>
      </c>
      <c r="CF18">
        <v>0</v>
      </c>
      <c r="CG18">
        <v>0</v>
      </c>
      <c r="CH18">
        <v>7475.9</v>
      </c>
      <c r="CI18">
        <v>16044.699999999999</v>
      </c>
      <c r="CJ18">
        <v>0</v>
      </c>
      <c r="CK18">
        <v>0</v>
      </c>
      <c r="CL18">
        <v>35571.599999999999</v>
      </c>
      <c r="CM18">
        <v>61201.899999999994</v>
      </c>
      <c r="CN18">
        <v>0</v>
      </c>
      <c r="CO18">
        <v>0</v>
      </c>
      <c r="CP18">
        <v>0</v>
      </c>
      <c r="CQ18">
        <v>8057.6</v>
      </c>
      <c r="CR18">
        <v>9124.1</v>
      </c>
      <c r="CS18">
        <v>10540.6</v>
      </c>
      <c r="CT18">
        <v>3664.3</v>
      </c>
      <c r="CU18">
        <v>21179.7</v>
      </c>
      <c r="CV18">
        <v>0</v>
      </c>
      <c r="CW18">
        <v>64391.8</v>
      </c>
      <c r="CX18">
        <v>202.7</v>
      </c>
      <c r="CY18">
        <v>23455.100000000002</v>
      </c>
      <c r="CZ18">
        <v>8552</v>
      </c>
      <c r="DA18">
        <v>9371</v>
      </c>
      <c r="DB18">
        <v>0</v>
      </c>
      <c r="DC18">
        <v>27379.599999999999</v>
      </c>
      <c r="DD18">
        <v>2577.6999999999998</v>
      </c>
      <c r="DE18">
        <v>5525</v>
      </c>
      <c r="DF18">
        <v>28451.1</v>
      </c>
      <c r="DG18">
        <v>38066.699999999997</v>
      </c>
      <c r="DH18">
        <v>190.2</v>
      </c>
      <c r="DI18">
        <v>2543.1999999999998</v>
      </c>
      <c r="DJ18">
        <v>141554.79999999999</v>
      </c>
      <c r="DK18">
        <v>205277.59999999998</v>
      </c>
      <c r="DL18">
        <v>486.8</v>
      </c>
      <c r="DM18">
        <v>148867.80000000002</v>
      </c>
      <c r="DN18">
        <v>44033.299999999996</v>
      </c>
      <c r="DO18">
        <v>47478.899999999994</v>
      </c>
      <c r="DP18">
        <v>488223.60000000003</v>
      </c>
      <c r="DQ18">
        <v>550000.5</v>
      </c>
      <c r="DR18">
        <v>98023</v>
      </c>
      <c r="DS18">
        <v>535104.29999999993</v>
      </c>
      <c r="DT18">
        <v>137991.59999999998</v>
      </c>
      <c r="DU18">
        <v>291459.99999999994</v>
      </c>
      <c r="DV18">
        <v>24566.799999999999</v>
      </c>
      <c r="DW18">
        <v>185189.89999999997</v>
      </c>
      <c r="DX18">
        <v>237.29999999999998</v>
      </c>
      <c r="DY18">
        <v>237.29999999999998</v>
      </c>
      <c r="DZ18">
        <v>167707.5</v>
      </c>
      <c r="EA18">
        <v>469028</v>
      </c>
      <c r="EB18">
        <v>2067.6999999999998</v>
      </c>
      <c r="EC18">
        <v>2939.5</v>
      </c>
      <c r="ED18">
        <v>237.29999999999998</v>
      </c>
      <c r="EE18">
        <v>237.29999999999998</v>
      </c>
      <c r="EF18">
        <v>27563.3</v>
      </c>
      <c r="EG18">
        <v>37416.400000000001</v>
      </c>
      <c r="EH18">
        <v>17567.099999999999</v>
      </c>
      <c r="EI18">
        <v>25049.399999999998</v>
      </c>
      <c r="EJ18">
        <v>289.89999999999998</v>
      </c>
      <c r="EK18">
        <v>2340.3000000000002</v>
      </c>
      <c r="EN18">
        <v>3331709.6999999993</v>
      </c>
      <c r="EO18">
        <v>7333131.2999999998</v>
      </c>
    </row>
    <row r="19" spans="1:145">
      <c r="A19" s="15" t="s">
        <v>95</v>
      </c>
      <c r="B19">
        <v>0</v>
      </c>
      <c r="C19">
        <v>0</v>
      </c>
      <c r="D19">
        <v>3127.5</v>
      </c>
      <c r="E19">
        <v>8640.2999999999993</v>
      </c>
      <c r="F19">
        <v>0</v>
      </c>
      <c r="G19">
        <v>0</v>
      </c>
      <c r="H19">
        <v>0</v>
      </c>
      <c r="I19">
        <v>0</v>
      </c>
      <c r="J19">
        <v>24893.200000000001</v>
      </c>
      <c r="K19">
        <v>24893.200000000001</v>
      </c>
      <c r="L19">
        <v>0</v>
      </c>
      <c r="M19">
        <v>0</v>
      </c>
      <c r="N19">
        <v>6518.1</v>
      </c>
      <c r="O19">
        <v>13838.400000000001</v>
      </c>
      <c r="P19">
        <v>0</v>
      </c>
      <c r="Q19">
        <v>0</v>
      </c>
      <c r="R19">
        <v>0</v>
      </c>
      <c r="S19">
        <v>0</v>
      </c>
      <c r="T19">
        <v>0</v>
      </c>
      <c r="U19">
        <v>0</v>
      </c>
      <c r="V19">
        <v>0</v>
      </c>
      <c r="W19">
        <v>0</v>
      </c>
      <c r="X19">
        <v>0</v>
      </c>
      <c r="Y19">
        <v>0</v>
      </c>
      <c r="Z19">
        <v>0</v>
      </c>
      <c r="AA19">
        <v>0</v>
      </c>
      <c r="AB19">
        <v>2.8</v>
      </c>
      <c r="AC19">
        <v>135335.19999999998</v>
      </c>
      <c r="AD19">
        <v>10935.2</v>
      </c>
      <c r="AE19">
        <v>14156.900000000001</v>
      </c>
      <c r="AF19">
        <v>0</v>
      </c>
      <c r="AG19">
        <v>0</v>
      </c>
      <c r="AH19">
        <v>0</v>
      </c>
      <c r="AI19">
        <v>0</v>
      </c>
      <c r="AJ19">
        <v>3.8</v>
      </c>
      <c r="AK19">
        <v>136.30000000000001</v>
      </c>
      <c r="AL19">
        <v>15578.6</v>
      </c>
      <c r="AM19">
        <v>28565</v>
      </c>
      <c r="AN19">
        <v>0</v>
      </c>
      <c r="AO19">
        <v>0</v>
      </c>
      <c r="AP19">
        <v>0</v>
      </c>
      <c r="AQ19">
        <v>0</v>
      </c>
      <c r="AR19">
        <v>0</v>
      </c>
      <c r="AS19">
        <v>25.9</v>
      </c>
      <c r="AT19">
        <v>30708.2</v>
      </c>
      <c r="AU19">
        <v>38466.800000000003</v>
      </c>
      <c r="AV19">
        <v>113209.70000000001</v>
      </c>
      <c r="AW19">
        <v>302917.5</v>
      </c>
      <c r="AX19">
        <v>0</v>
      </c>
      <c r="AY19">
        <v>0</v>
      </c>
      <c r="AZ19">
        <v>0</v>
      </c>
      <c r="BA19">
        <v>0</v>
      </c>
      <c r="BB19">
        <v>0</v>
      </c>
      <c r="BC19">
        <v>0</v>
      </c>
      <c r="BD19">
        <v>0</v>
      </c>
      <c r="BE19">
        <v>290.8</v>
      </c>
      <c r="BF19">
        <v>2870.4</v>
      </c>
      <c r="BG19">
        <v>9071.6</v>
      </c>
      <c r="BH19">
        <v>0</v>
      </c>
      <c r="BI19">
        <v>0</v>
      </c>
      <c r="BJ19">
        <v>0</v>
      </c>
      <c r="BK19">
        <v>0</v>
      </c>
      <c r="BL19">
        <v>0</v>
      </c>
      <c r="BM19">
        <v>0</v>
      </c>
      <c r="BN19">
        <v>829.3</v>
      </c>
      <c r="BO19">
        <v>2404</v>
      </c>
      <c r="BP19">
        <v>1045.8</v>
      </c>
      <c r="BQ19">
        <v>1602.5</v>
      </c>
      <c r="BR19">
        <v>0</v>
      </c>
      <c r="BS19">
        <v>0</v>
      </c>
      <c r="BT19">
        <v>0</v>
      </c>
      <c r="BU19">
        <v>0</v>
      </c>
      <c r="BV19">
        <v>0</v>
      </c>
      <c r="BW19">
        <v>0</v>
      </c>
      <c r="BX19">
        <v>0.99999999999999989</v>
      </c>
      <c r="BY19">
        <v>1</v>
      </c>
      <c r="BZ19">
        <v>10100</v>
      </c>
      <c r="CA19">
        <v>10100</v>
      </c>
      <c r="CB19">
        <v>0</v>
      </c>
      <c r="CC19">
        <v>0</v>
      </c>
      <c r="CD19">
        <v>3545.3</v>
      </c>
      <c r="CE19">
        <v>5593.1</v>
      </c>
      <c r="CF19">
        <v>0</v>
      </c>
      <c r="CG19">
        <v>0</v>
      </c>
      <c r="CH19">
        <v>345.1</v>
      </c>
      <c r="CI19">
        <v>2078.1999999999998</v>
      </c>
      <c r="CJ19">
        <v>0</v>
      </c>
      <c r="CK19">
        <v>0</v>
      </c>
      <c r="CL19">
        <v>37.9</v>
      </c>
      <c r="CM19">
        <v>37.9</v>
      </c>
      <c r="CN19">
        <v>0</v>
      </c>
      <c r="CO19">
        <v>0</v>
      </c>
      <c r="CP19">
        <v>0</v>
      </c>
      <c r="CQ19">
        <v>350.7</v>
      </c>
      <c r="CR19">
        <v>0</v>
      </c>
      <c r="CS19">
        <v>0</v>
      </c>
      <c r="CT19">
        <v>0</v>
      </c>
      <c r="CU19">
        <v>708.6</v>
      </c>
      <c r="CV19">
        <v>0</v>
      </c>
      <c r="CW19">
        <v>0</v>
      </c>
      <c r="CX19">
        <v>0</v>
      </c>
      <c r="CY19">
        <v>0</v>
      </c>
      <c r="CZ19">
        <v>30.9</v>
      </c>
      <c r="DA19">
        <v>63.1</v>
      </c>
      <c r="DB19">
        <v>0</v>
      </c>
      <c r="DC19">
        <v>0</v>
      </c>
      <c r="DD19">
        <v>0</v>
      </c>
      <c r="DE19">
        <v>0</v>
      </c>
      <c r="DF19">
        <v>785.1</v>
      </c>
      <c r="DG19">
        <v>835.4</v>
      </c>
      <c r="DH19">
        <v>1506</v>
      </c>
      <c r="DI19">
        <v>5377.1</v>
      </c>
      <c r="DJ19">
        <v>3956.8</v>
      </c>
      <c r="DK19">
        <v>11044.3</v>
      </c>
      <c r="DL19">
        <v>0</v>
      </c>
      <c r="DM19">
        <v>350.7</v>
      </c>
      <c r="DN19">
        <v>60767.3</v>
      </c>
      <c r="DO19">
        <v>86781.8</v>
      </c>
      <c r="DP19">
        <v>0</v>
      </c>
      <c r="DQ19">
        <v>25.9</v>
      </c>
      <c r="DR19">
        <v>3655.5</v>
      </c>
      <c r="DS19">
        <v>10197.799999999999</v>
      </c>
      <c r="DT19">
        <v>10829.5</v>
      </c>
      <c r="DU19">
        <v>12562.6</v>
      </c>
      <c r="DV19">
        <v>8026.9000000000005</v>
      </c>
      <c r="DW19">
        <v>154550.69999999998</v>
      </c>
      <c r="DX19">
        <v>0</v>
      </c>
      <c r="DY19">
        <v>0</v>
      </c>
      <c r="DZ19">
        <v>34.699999999999996</v>
      </c>
      <c r="EA19">
        <v>908.00000000000011</v>
      </c>
      <c r="EB19">
        <v>0</v>
      </c>
      <c r="EC19">
        <v>0</v>
      </c>
      <c r="ED19">
        <v>0</v>
      </c>
      <c r="EE19">
        <v>0</v>
      </c>
      <c r="EF19">
        <v>0</v>
      </c>
      <c r="EG19">
        <v>0</v>
      </c>
      <c r="EH19">
        <v>346.5</v>
      </c>
      <c r="EI19">
        <v>346.5</v>
      </c>
      <c r="EJ19">
        <v>0</v>
      </c>
      <c r="EK19">
        <v>0</v>
      </c>
      <c r="EN19">
        <v>313691.10000000003</v>
      </c>
      <c r="EO19">
        <v>882257.79999999993</v>
      </c>
    </row>
    <row r="20" spans="1:145">
      <c r="A20" s="15" t="s">
        <v>16</v>
      </c>
      <c r="B20">
        <v>2696</v>
      </c>
      <c r="C20">
        <v>2696</v>
      </c>
      <c r="D20">
        <v>141.1</v>
      </c>
      <c r="E20">
        <v>243.3</v>
      </c>
      <c r="F20">
        <v>3569.1</v>
      </c>
      <c r="G20">
        <v>4915.5</v>
      </c>
      <c r="H20">
        <v>399.9</v>
      </c>
      <c r="I20">
        <v>402.2</v>
      </c>
      <c r="J20">
        <v>1944.8</v>
      </c>
      <c r="K20">
        <v>2986.7</v>
      </c>
      <c r="L20">
        <v>232.7</v>
      </c>
      <c r="M20">
        <v>1766.1000000000001</v>
      </c>
      <c r="N20">
        <v>447.7</v>
      </c>
      <c r="O20">
        <v>8748</v>
      </c>
      <c r="P20">
        <v>0</v>
      </c>
      <c r="Q20">
        <v>0</v>
      </c>
      <c r="R20">
        <v>519.9</v>
      </c>
      <c r="S20">
        <v>548.29999999999995</v>
      </c>
      <c r="T20">
        <v>0</v>
      </c>
      <c r="U20">
        <v>0</v>
      </c>
      <c r="V20">
        <v>1753.4</v>
      </c>
      <c r="W20">
        <v>4612.3</v>
      </c>
      <c r="X20">
        <v>3887.2</v>
      </c>
      <c r="Y20">
        <v>4149.3</v>
      </c>
      <c r="Z20">
        <v>1577.5</v>
      </c>
      <c r="AA20">
        <v>1577.5</v>
      </c>
      <c r="AB20">
        <v>0</v>
      </c>
      <c r="AC20">
        <v>0</v>
      </c>
      <c r="AD20">
        <v>3824.7</v>
      </c>
      <c r="AE20">
        <v>3936.3999999999996</v>
      </c>
      <c r="AF20">
        <v>0</v>
      </c>
      <c r="AG20">
        <v>0</v>
      </c>
      <c r="AH20">
        <v>812.6</v>
      </c>
      <c r="AI20">
        <v>849.5</v>
      </c>
      <c r="AJ20">
        <v>16854.900000000001</v>
      </c>
      <c r="AK20">
        <v>46509.600000000006</v>
      </c>
      <c r="AL20">
        <v>1094.2</v>
      </c>
      <c r="AM20">
        <v>5561.3</v>
      </c>
      <c r="AN20">
        <v>125</v>
      </c>
      <c r="AO20">
        <v>250</v>
      </c>
      <c r="AP20">
        <v>0</v>
      </c>
      <c r="AQ20">
        <v>8030.4</v>
      </c>
      <c r="AR20">
        <v>42576.6</v>
      </c>
      <c r="AS20">
        <v>44589.2</v>
      </c>
      <c r="AT20">
        <v>3628.1</v>
      </c>
      <c r="AU20">
        <v>3628.1</v>
      </c>
      <c r="AV20">
        <v>110083.30000000002</v>
      </c>
      <c r="AW20">
        <v>205976.4</v>
      </c>
      <c r="AX20">
        <v>475.2</v>
      </c>
      <c r="AY20">
        <v>662.8</v>
      </c>
      <c r="AZ20">
        <v>0</v>
      </c>
      <c r="BA20">
        <v>0</v>
      </c>
      <c r="BB20">
        <v>0</v>
      </c>
      <c r="BC20">
        <v>8567.9</v>
      </c>
      <c r="BD20">
        <v>461</v>
      </c>
      <c r="BE20">
        <v>4733.2</v>
      </c>
      <c r="BF20">
        <v>310</v>
      </c>
      <c r="BG20">
        <v>310</v>
      </c>
      <c r="BH20">
        <v>2260.1999999999998</v>
      </c>
      <c r="BI20">
        <v>2570.8999999999996</v>
      </c>
      <c r="BJ20">
        <v>1655.1</v>
      </c>
      <c r="BK20">
        <v>6154.9</v>
      </c>
      <c r="BL20">
        <v>0</v>
      </c>
      <c r="BM20">
        <v>0</v>
      </c>
      <c r="BN20">
        <v>3531.4</v>
      </c>
      <c r="BO20">
        <v>3531.4</v>
      </c>
      <c r="BP20">
        <v>1040.5999999999999</v>
      </c>
      <c r="BQ20">
        <v>1269.8</v>
      </c>
      <c r="BR20">
        <v>0</v>
      </c>
      <c r="BS20">
        <v>0</v>
      </c>
      <c r="BT20">
        <v>0</v>
      </c>
      <c r="BU20">
        <v>0</v>
      </c>
      <c r="BV20">
        <v>262</v>
      </c>
      <c r="BW20">
        <v>262</v>
      </c>
      <c r="BX20">
        <v>0.99999999999999978</v>
      </c>
      <c r="BY20">
        <v>1.0000000000000002</v>
      </c>
      <c r="BZ20">
        <v>571.4</v>
      </c>
      <c r="CA20">
        <v>571.4</v>
      </c>
      <c r="CB20">
        <v>87.6</v>
      </c>
      <c r="CC20">
        <v>468</v>
      </c>
      <c r="CD20">
        <v>2263.6999999999998</v>
      </c>
      <c r="CE20">
        <v>2263.6999999999998</v>
      </c>
      <c r="CF20">
        <v>0</v>
      </c>
      <c r="CG20">
        <v>31.4</v>
      </c>
      <c r="CH20">
        <v>0</v>
      </c>
      <c r="CI20">
        <v>0</v>
      </c>
      <c r="CJ20">
        <v>0</v>
      </c>
      <c r="CK20">
        <v>0</v>
      </c>
      <c r="CL20">
        <v>2841.4</v>
      </c>
      <c r="CM20">
        <v>4827.8</v>
      </c>
      <c r="CN20">
        <v>173.8</v>
      </c>
      <c r="CO20">
        <v>173.8</v>
      </c>
      <c r="CP20">
        <v>0</v>
      </c>
      <c r="CQ20">
        <v>2416.6</v>
      </c>
      <c r="CR20">
        <v>1862.6</v>
      </c>
      <c r="CS20">
        <v>1862.6</v>
      </c>
      <c r="CT20">
        <v>371.9</v>
      </c>
      <c r="CU20">
        <v>1397.1</v>
      </c>
      <c r="CV20">
        <v>0</v>
      </c>
      <c r="CW20">
        <v>1049.3</v>
      </c>
      <c r="CX20">
        <v>0</v>
      </c>
      <c r="CY20">
        <v>4872.7</v>
      </c>
      <c r="CZ20">
        <v>937.4</v>
      </c>
      <c r="DA20">
        <v>1330.5</v>
      </c>
      <c r="DB20">
        <v>0</v>
      </c>
      <c r="DC20">
        <v>2123.8000000000002</v>
      </c>
      <c r="DD20">
        <v>266.60000000000002</v>
      </c>
      <c r="DE20">
        <v>507.8</v>
      </c>
      <c r="DF20">
        <v>428.3</v>
      </c>
      <c r="DG20">
        <v>521.9</v>
      </c>
      <c r="DH20">
        <v>266.3</v>
      </c>
      <c r="DI20">
        <v>266.3</v>
      </c>
      <c r="DJ20">
        <v>6368.5</v>
      </c>
      <c r="DK20">
        <v>6470.7</v>
      </c>
      <c r="DL20">
        <v>0</v>
      </c>
      <c r="DM20">
        <v>22187.999999999996</v>
      </c>
      <c r="DN20">
        <v>10810.7</v>
      </c>
      <c r="DO20">
        <v>15389.5</v>
      </c>
      <c r="DP20">
        <v>54444.299999999996</v>
      </c>
      <c r="DQ20">
        <v>58378.399999999994</v>
      </c>
      <c r="DR20">
        <v>1199.3</v>
      </c>
      <c r="DS20">
        <v>5565.1</v>
      </c>
      <c r="DT20">
        <v>12089</v>
      </c>
      <c r="DU20">
        <v>20785.800000000003</v>
      </c>
      <c r="DV20">
        <v>1034.3</v>
      </c>
      <c r="DW20">
        <v>11248.399999999998</v>
      </c>
      <c r="DX20">
        <v>0</v>
      </c>
      <c r="DY20">
        <v>31.4</v>
      </c>
      <c r="DZ20">
        <v>21151.800000000003</v>
      </c>
      <c r="EA20">
        <v>61662.600000000006</v>
      </c>
      <c r="EB20">
        <v>0</v>
      </c>
      <c r="EC20">
        <v>0</v>
      </c>
      <c r="ED20">
        <v>0</v>
      </c>
      <c r="EE20">
        <v>0</v>
      </c>
      <c r="EF20">
        <v>3604.4</v>
      </c>
      <c r="EG20">
        <v>6275.9</v>
      </c>
      <c r="EH20">
        <v>327</v>
      </c>
      <c r="EI20">
        <v>953.2</v>
      </c>
      <c r="EJ20">
        <v>0</v>
      </c>
      <c r="EK20">
        <v>0</v>
      </c>
      <c r="EN20">
        <v>327265.5</v>
      </c>
      <c r="EO20">
        <v>613673.70000000007</v>
      </c>
    </row>
    <row r="21" spans="1:145">
      <c r="A21" s="15" t="s">
        <v>110</v>
      </c>
    </row>
    <row r="22" spans="1:145">
      <c r="A22" s="15" t="s">
        <v>17</v>
      </c>
      <c r="B22">
        <v>150996.26096482581</v>
      </c>
      <c r="C22">
        <v>176923.8378848258</v>
      </c>
      <c r="D22">
        <v>30956.662273456372</v>
      </c>
      <c r="E22">
        <v>70815.28778345637</v>
      </c>
      <c r="F22">
        <v>50870.89626548098</v>
      </c>
      <c r="G22">
        <v>62656.813375480982</v>
      </c>
      <c r="H22">
        <v>3913.5312400000003</v>
      </c>
      <c r="I22">
        <v>4529.6168100000004</v>
      </c>
      <c r="J22">
        <v>44560.249000000011</v>
      </c>
      <c r="K22">
        <v>51034.479560000007</v>
      </c>
      <c r="L22">
        <v>10070.600000000002</v>
      </c>
      <c r="M22">
        <v>54075.713890000006</v>
      </c>
      <c r="N22">
        <v>28068.275909941989</v>
      </c>
      <c r="O22">
        <v>313105.61332994199</v>
      </c>
      <c r="P22">
        <v>7051.9</v>
      </c>
      <c r="Q22">
        <v>54699.087059999998</v>
      </c>
      <c r="R22">
        <v>16312.106189973196</v>
      </c>
      <c r="S22">
        <v>25439.414269973196</v>
      </c>
      <c r="T22">
        <v>34377.943170185121</v>
      </c>
      <c r="U22">
        <v>55083.201600185123</v>
      </c>
      <c r="V22">
        <v>36345.943988490595</v>
      </c>
      <c r="W22">
        <v>84572.918208490591</v>
      </c>
      <c r="X22">
        <v>161301.83783542257</v>
      </c>
      <c r="Y22">
        <v>235044.82696542254</v>
      </c>
      <c r="Z22">
        <v>191034.7</v>
      </c>
      <c r="AA22">
        <v>195556.04819999999</v>
      </c>
      <c r="AB22">
        <v>10984.8</v>
      </c>
      <c r="AC22">
        <v>299931.89156000002</v>
      </c>
      <c r="AD22">
        <v>65501.281151116797</v>
      </c>
      <c r="AE22">
        <v>85165.105181116785</v>
      </c>
      <c r="AF22">
        <v>915.7</v>
      </c>
      <c r="AG22">
        <v>1633.9503100000002</v>
      </c>
      <c r="AH22">
        <v>12762.847907970237</v>
      </c>
      <c r="AI22">
        <v>28901.319837970237</v>
      </c>
      <c r="AJ22">
        <v>315635.37049</v>
      </c>
      <c r="AK22">
        <v>920458.62271999998</v>
      </c>
      <c r="AL22">
        <v>36253.136739193469</v>
      </c>
      <c r="AM22">
        <v>64636.47536919346</v>
      </c>
      <c r="AN22">
        <v>4817.9881499999992</v>
      </c>
      <c r="AO22">
        <v>5008.4906099999998</v>
      </c>
      <c r="AP22">
        <v>597.20787000000007</v>
      </c>
      <c r="AQ22">
        <v>70206.216899999999</v>
      </c>
      <c r="AR22">
        <v>1045421.6476825593</v>
      </c>
      <c r="AS22">
        <v>1367215.4047725592</v>
      </c>
      <c r="AT22">
        <v>144296.88065755874</v>
      </c>
      <c r="AU22">
        <v>199417.06955755877</v>
      </c>
      <c r="AV22">
        <v>3302608.7859200006</v>
      </c>
      <c r="AW22">
        <v>8349924.5655199997</v>
      </c>
      <c r="AX22">
        <v>15036.007822078329</v>
      </c>
      <c r="AY22">
        <v>24726.996872078329</v>
      </c>
      <c r="AZ22">
        <v>63765.5</v>
      </c>
      <c r="BA22">
        <v>1137633.9000000001</v>
      </c>
      <c r="BB22">
        <v>0</v>
      </c>
      <c r="BC22">
        <v>137573.55247999998</v>
      </c>
      <c r="BD22">
        <v>51539.121059999998</v>
      </c>
      <c r="BE22">
        <v>444873.06690000003</v>
      </c>
      <c r="BF22">
        <v>62345.299999999996</v>
      </c>
      <c r="BG22">
        <v>398537.08263999992</v>
      </c>
      <c r="BH22">
        <v>34547.222139999998</v>
      </c>
      <c r="BI22">
        <v>43871.481970000001</v>
      </c>
      <c r="BJ22">
        <v>14049.921719999998</v>
      </c>
      <c r="BK22">
        <v>210488.33837000001</v>
      </c>
      <c r="BL22">
        <v>463.5</v>
      </c>
      <c r="BM22">
        <v>13719.529900000001</v>
      </c>
      <c r="BN22">
        <v>110804.26121112001</v>
      </c>
      <c r="BO22">
        <v>118886.40753112001</v>
      </c>
      <c r="BP22">
        <v>35448.747439999999</v>
      </c>
      <c r="BQ22">
        <v>59754.924569999996</v>
      </c>
      <c r="BR22">
        <v>3454.6508999999996</v>
      </c>
      <c r="BS22">
        <v>4394.5260099999996</v>
      </c>
      <c r="BT22">
        <v>486.8</v>
      </c>
      <c r="BU22">
        <v>1032.5999999999999</v>
      </c>
      <c r="BV22">
        <v>4156.9520400000001</v>
      </c>
      <c r="BW22">
        <v>4700.6119800000006</v>
      </c>
      <c r="BX22">
        <v>15</v>
      </c>
      <c r="BY22">
        <v>15</v>
      </c>
      <c r="BZ22">
        <v>55337.482570000007</v>
      </c>
      <c r="CA22">
        <v>237388.42014</v>
      </c>
      <c r="CB22">
        <v>3068.6</v>
      </c>
      <c r="CC22">
        <v>28110.114329999997</v>
      </c>
      <c r="CD22">
        <v>60402.232012119799</v>
      </c>
      <c r="CE22">
        <v>67183.887732119794</v>
      </c>
      <c r="CF22">
        <v>374.8</v>
      </c>
      <c r="CG22">
        <v>2651.9</v>
      </c>
      <c r="CH22">
        <v>13890.960000000001</v>
      </c>
      <c r="CI22">
        <v>53665.959999999992</v>
      </c>
      <c r="CJ22">
        <v>1910.8999999999999</v>
      </c>
      <c r="CK22">
        <v>2116.8550399999999</v>
      </c>
      <c r="CL22">
        <v>63765.256317424428</v>
      </c>
      <c r="CM22">
        <v>145222.71672742438</v>
      </c>
      <c r="CN22">
        <v>4731.6311549699203</v>
      </c>
      <c r="CO22">
        <v>7311.5153449699201</v>
      </c>
      <c r="CP22">
        <v>3057.4202200000004</v>
      </c>
      <c r="CQ22">
        <v>35932.186249999999</v>
      </c>
      <c r="CR22">
        <v>36393.278503788591</v>
      </c>
      <c r="CS22">
        <v>44843.864423788596</v>
      </c>
      <c r="CT22">
        <v>11934.595394287238</v>
      </c>
      <c r="CU22">
        <v>59356.991834287241</v>
      </c>
      <c r="CV22">
        <v>465.69999999999993</v>
      </c>
      <c r="CW22">
        <v>136210.22631</v>
      </c>
      <c r="CX22">
        <v>2841.1395671214664</v>
      </c>
      <c r="CY22">
        <v>62189.562807121474</v>
      </c>
      <c r="CZ22">
        <v>27569.230041782968</v>
      </c>
      <c r="DA22">
        <v>38413.399051782959</v>
      </c>
      <c r="DB22">
        <v>1.345</v>
      </c>
      <c r="DC22">
        <v>50860.170410000006</v>
      </c>
      <c r="DD22">
        <v>15932.660473547347</v>
      </c>
      <c r="DE22">
        <v>20576.203893547347</v>
      </c>
      <c r="DF22">
        <v>55469.854981021919</v>
      </c>
      <c r="DG22">
        <v>83630.924001021907</v>
      </c>
      <c r="DH22">
        <v>4564.9746613497655</v>
      </c>
      <c r="DI22">
        <v>18096.29480134977</v>
      </c>
      <c r="DJ22">
        <v>359977.33534940216</v>
      </c>
      <c r="DK22">
        <v>1508653.9592094021</v>
      </c>
      <c r="DL22">
        <v>4608.4730900000004</v>
      </c>
      <c r="DM22">
        <v>431814.95235000004</v>
      </c>
      <c r="DN22">
        <v>307369.23055998876</v>
      </c>
      <c r="DO22">
        <v>418036.48814998876</v>
      </c>
      <c r="DP22">
        <v>1527787.7603415428</v>
      </c>
      <c r="DQ22">
        <v>1979524.6864315425</v>
      </c>
      <c r="DR22">
        <v>169817.77604102192</v>
      </c>
      <c r="DS22">
        <v>940760.60344102175</v>
      </c>
      <c r="DT22">
        <v>386801.45221561752</v>
      </c>
      <c r="DU22">
        <v>843477.6079456174</v>
      </c>
      <c r="DV22">
        <v>63809.150571291757</v>
      </c>
      <c r="DW22">
        <v>768018.71497129172</v>
      </c>
      <c r="DX22">
        <v>1323.3999999999999</v>
      </c>
      <c r="DY22">
        <v>3600.5000000000005</v>
      </c>
      <c r="DZ22">
        <v>401105.21131113509</v>
      </c>
      <c r="EA22">
        <v>1345247.6488911351</v>
      </c>
      <c r="EB22">
        <v>8916.6224000000002</v>
      </c>
      <c r="EC22">
        <v>10944.52059</v>
      </c>
      <c r="ED22">
        <v>948.59999999999991</v>
      </c>
      <c r="EE22">
        <v>948.59999999999991</v>
      </c>
      <c r="EF22">
        <v>93639.713189999995</v>
      </c>
      <c r="EG22">
        <v>142436.26003999999</v>
      </c>
      <c r="EH22">
        <v>36657.686760288285</v>
      </c>
      <c r="EI22">
        <v>67273.789420288289</v>
      </c>
      <c r="EJ22">
        <v>1588.3508529248129</v>
      </c>
      <c r="EK22">
        <v>8255.7773929248142</v>
      </c>
      <c r="EN22">
        <v>9827832.3613199983</v>
      </c>
      <c r="EO22">
        <v>24938999.292430002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CCE11-7623-4672-B7AB-A679F6A2D8E1}">
  <sheetPr>
    <tabColor theme="1"/>
  </sheetPr>
  <dimension ref="A1:H1201"/>
  <sheetViews>
    <sheetView topLeftCell="A1177" zoomScale="120" zoomScaleNormal="120" workbookViewId="0">
      <selection activeCell="E1197" sqref="E1197"/>
    </sheetView>
  </sheetViews>
  <sheetFormatPr baseColWidth="10" defaultColWidth="9.1640625" defaultRowHeight="15"/>
  <cols>
    <col min="1" max="1" width="16.83203125" style="6" customWidth="1"/>
    <col min="2" max="2" width="39.6640625" style="1" bestFit="1" customWidth="1"/>
    <col min="3" max="3" width="49.33203125" style="1" bestFit="1" customWidth="1"/>
    <col min="4" max="6" width="22.1640625" style="4" customWidth="1"/>
    <col min="7" max="16384" width="9.1640625" style="1"/>
  </cols>
  <sheetData>
    <row r="1" spans="1:8" s="2" customFormat="1">
      <c r="A1" s="3" t="s">
        <v>19</v>
      </c>
      <c r="B1" s="2" t="s">
        <v>3</v>
      </c>
      <c r="C1" s="2" t="s">
        <v>20</v>
      </c>
      <c r="D1" s="5" t="s">
        <v>21</v>
      </c>
      <c r="E1" s="5" t="s">
        <v>22</v>
      </c>
      <c r="F1" s="5" t="s">
        <v>23</v>
      </c>
      <c r="H1" s="2" t="s">
        <v>337</v>
      </c>
    </row>
    <row r="2" spans="1:8">
      <c r="A2" s="6">
        <v>1</v>
      </c>
      <c r="B2" s="1" t="s">
        <v>5</v>
      </c>
      <c r="C2" s="1" t="s">
        <v>24</v>
      </c>
      <c r="D2" s="4">
        <v>19255</v>
      </c>
      <c r="E2" s="4">
        <v>1977.6999999999996</v>
      </c>
      <c r="F2" s="4">
        <v>21232.7</v>
      </c>
      <c r="H2" s="138">
        <f>IFERROR(E2/F2,0)</f>
        <v>9.3144065521577543E-2</v>
      </c>
    </row>
    <row r="3" spans="1:8">
      <c r="A3" s="6">
        <v>2</v>
      </c>
      <c r="B3" s="1" t="s">
        <v>5</v>
      </c>
      <c r="C3" s="1" t="s">
        <v>25</v>
      </c>
      <c r="D3" s="4">
        <v>0</v>
      </c>
      <c r="E3" s="4">
        <v>29.000000000000004</v>
      </c>
      <c r="F3" s="4">
        <v>29.000000000000004</v>
      </c>
      <c r="H3" s="138">
        <f t="shared" ref="H3:H66" si="0">IFERROR(E3/F3,0)</f>
        <v>1</v>
      </c>
    </row>
    <row r="4" spans="1:8">
      <c r="A4" s="6">
        <v>3</v>
      </c>
      <c r="B4" s="1" t="s">
        <v>5</v>
      </c>
      <c r="C4" s="1" t="s">
        <v>26</v>
      </c>
      <c r="D4" s="4">
        <v>313.8</v>
      </c>
      <c r="E4" s="4">
        <v>41.3</v>
      </c>
      <c r="F4" s="4">
        <v>355.1</v>
      </c>
      <c r="H4" s="138">
        <f t="shared" si="0"/>
        <v>0.11630526612221907</v>
      </c>
    </row>
    <row r="5" spans="1:8">
      <c r="A5" s="6">
        <v>4</v>
      </c>
      <c r="B5" s="1" t="s">
        <v>5</v>
      </c>
      <c r="C5" s="1" t="s">
        <v>27</v>
      </c>
      <c r="D5" s="4">
        <v>116.5</v>
      </c>
      <c r="E5" s="4">
        <v>7.8</v>
      </c>
      <c r="F5" s="4">
        <v>124.3</v>
      </c>
      <c r="H5" s="138">
        <f t="shared" si="0"/>
        <v>6.2751407884151247E-2</v>
      </c>
    </row>
    <row r="6" spans="1:8">
      <c r="A6" s="6">
        <v>5</v>
      </c>
      <c r="B6" s="1" t="s">
        <v>5</v>
      </c>
      <c r="C6" s="1" t="s">
        <v>28</v>
      </c>
      <c r="D6" s="4">
        <v>1579.8999999999996</v>
      </c>
      <c r="E6" s="4">
        <v>67</v>
      </c>
      <c r="F6" s="4">
        <v>1646.8999999999996</v>
      </c>
      <c r="H6" s="138">
        <f t="shared" si="0"/>
        <v>4.0682494383386981E-2</v>
      </c>
    </row>
    <row r="7" spans="1:8">
      <c r="A7" s="6">
        <v>6</v>
      </c>
      <c r="B7" s="1" t="s">
        <v>5</v>
      </c>
      <c r="C7" s="1" t="s">
        <v>29</v>
      </c>
      <c r="D7" s="4">
        <v>0</v>
      </c>
      <c r="E7" s="4">
        <v>0</v>
      </c>
      <c r="F7" s="4">
        <v>0</v>
      </c>
      <c r="H7" s="138">
        <f t="shared" si="0"/>
        <v>0</v>
      </c>
    </row>
    <row r="8" spans="1:8">
      <c r="A8" s="6">
        <v>7</v>
      </c>
      <c r="B8" s="1" t="s">
        <v>5</v>
      </c>
      <c r="C8" s="1" t="s">
        <v>30</v>
      </c>
      <c r="D8" s="4">
        <v>171.50000000000068</v>
      </c>
      <c r="E8" s="4">
        <v>57.600000000000044</v>
      </c>
      <c r="F8" s="4">
        <v>229.10000000000073</v>
      </c>
      <c r="H8" s="138">
        <f t="shared" si="0"/>
        <v>0.25141859450021764</v>
      </c>
    </row>
    <row r="9" spans="1:8">
      <c r="A9" s="6">
        <v>8</v>
      </c>
      <c r="B9" s="1" t="s">
        <v>5</v>
      </c>
      <c r="C9" s="1" t="s">
        <v>31</v>
      </c>
      <c r="D9" s="4">
        <v>2718.1</v>
      </c>
      <c r="E9" s="4">
        <v>36.400000000000006</v>
      </c>
      <c r="F9" s="4">
        <v>2754.5</v>
      </c>
      <c r="H9" s="138">
        <f t="shared" si="0"/>
        <v>1.321473951715375E-2</v>
      </c>
    </row>
    <row r="10" spans="1:8">
      <c r="A10" s="6">
        <v>9</v>
      </c>
      <c r="B10" s="1" t="s">
        <v>5</v>
      </c>
      <c r="C10" s="1" t="s">
        <v>32</v>
      </c>
      <c r="D10" s="4">
        <v>52.900000000000006</v>
      </c>
      <c r="E10" s="4">
        <v>1.5</v>
      </c>
      <c r="F10" s="4">
        <v>54.400000000000006</v>
      </c>
      <c r="H10" s="138">
        <f t="shared" si="0"/>
        <v>2.7573529411764702E-2</v>
      </c>
    </row>
    <row r="11" spans="1:8">
      <c r="A11" s="7">
        <v>10</v>
      </c>
      <c r="B11" s="8" t="s">
        <v>5</v>
      </c>
      <c r="C11" s="8" t="s">
        <v>33</v>
      </c>
      <c r="D11" s="9">
        <v>24207.699999999997</v>
      </c>
      <c r="E11" s="9">
        <v>2218.2999999999997</v>
      </c>
      <c r="F11" s="9">
        <v>26425.999999999996</v>
      </c>
      <c r="H11" s="138">
        <f t="shared" si="0"/>
        <v>8.3943843184742295E-2</v>
      </c>
    </row>
    <row r="12" spans="1:8">
      <c r="A12" s="6">
        <v>11</v>
      </c>
      <c r="B12" s="1" t="s">
        <v>5</v>
      </c>
      <c r="C12" s="1" t="s">
        <v>34</v>
      </c>
      <c r="D12" s="4">
        <v>0.39856857315029148</v>
      </c>
      <c r="E12" s="4">
        <v>8.4474807596373158E-2</v>
      </c>
      <c r="F12" s="4">
        <v>0.30375934664038207</v>
      </c>
      <c r="H12" s="138">
        <f t="shared" si="0"/>
        <v>0.27809780515620519</v>
      </c>
    </row>
    <row r="13" spans="1:8">
      <c r="A13" s="6">
        <v>12</v>
      </c>
      <c r="B13" s="1" t="s">
        <v>5</v>
      </c>
      <c r="C13" s="1" t="s">
        <v>35</v>
      </c>
      <c r="D13" s="4">
        <v>0</v>
      </c>
      <c r="E13" s="4">
        <v>8.1999999999999993</v>
      </c>
      <c r="F13" s="4">
        <v>8.1999999999999993</v>
      </c>
      <c r="H13" s="138">
        <f t="shared" si="0"/>
        <v>1</v>
      </c>
    </row>
    <row r="14" spans="1:8">
      <c r="A14" s="6">
        <v>13</v>
      </c>
      <c r="B14" s="1" t="s">
        <v>5</v>
      </c>
      <c r="C14" s="1" t="s">
        <v>36</v>
      </c>
      <c r="D14" s="4">
        <v>-14.3</v>
      </c>
      <c r="E14" s="4">
        <v>350.09999999999997</v>
      </c>
      <c r="F14" s="4">
        <v>335.79999999999995</v>
      </c>
      <c r="H14" s="138">
        <f t="shared" si="0"/>
        <v>1.0425848719475879</v>
      </c>
    </row>
    <row r="15" spans="1:8">
      <c r="A15" s="6">
        <v>14</v>
      </c>
      <c r="B15" s="1" t="s">
        <v>5</v>
      </c>
      <c r="C15" s="1" t="s">
        <v>37</v>
      </c>
      <c r="D15" s="4">
        <v>0</v>
      </c>
      <c r="E15" s="4">
        <v>0</v>
      </c>
      <c r="F15" s="4">
        <v>0</v>
      </c>
      <c r="H15" s="138">
        <f t="shared" si="0"/>
        <v>0</v>
      </c>
    </row>
    <row r="16" spans="1:8">
      <c r="A16" s="6">
        <v>15</v>
      </c>
      <c r="B16" s="1" t="s">
        <v>5</v>
      </c>
      <c r="C16" s="1" t="s">
        <v>38</v>
      </c>
      <c r="D16" s="4">
        <v>290.3</v>
      </c>
      <c r="E16" s="4">
        <v>348.3</v>
      </c>
      <c r="F16" s="4">
        <v>638.6</v>
      </c>
      <c r="H16" s="138">
        <f t="shared" si="0"/>
        <v>0.54541183839649232</v>
      </c>
    </row>
    <row r="17" spans="1:8">
      <c r="A17" s="7">
        <v>16</v>
      </c>
      <c r="B17" s="8" t="s">
        <v>5</v>
      </c>
      <c r="C17" s="8" t="s">
        <v>39</v>
      </c>
      <c r="D17" s="9">
        <v>276</v>
      </c>
      <c r="E17" s="9">
        <v>706.59999999999991</v>
      </c>
      <c r="F17" s="9">
        <v>982.59999999999991</v>
      </c>
      <c r="H17" s="138">
        <f t="shared" si="0"/>
        <v>0.71911255851821698</v>
      </c>
    </row>
    <row r="18" spans="1:8">
      <c r="A18" s="6">
        <v>17</v>
      </c>
      <c r="B18" s="1" t="s">
        <v>5</v>
      </c>
      <c r="C18" s="1" t="s">
        <v>34</v>
      </c>
      <c r="D18" s="4">
        <v>4.5442122212965485E-3</v>
      </c>
      <c r="E18" s="4">
        <v>2.6907947098046826E-2</v>
      </c>
      <c r="F18" s="4">
        <v>1.1294707258337979E-2</v>
      </c>
      <c r="H18" s="138">
        <f t="shared" si="0"/>
        <v>2.3823501116580812</v>
      </c>
    </row>
    <row r="19" spans="1:8">
      <c r="A19" s="6">
        <v>18</v>
      </c>
      <c r="B19" s="1" t="s">
        <v>5</v>
      </c>
      <c r="C19" s="1" t="s">
        <v>40</v>
      </c>
      <c r="D19" s="4">
        <v>0</v>
      </c>
      <c r="E19" s="4">
        <v>0</v>
      </c>
      <c r="F19" s="4">
        <v>0</v>
      </c>
      <c r="H19" s="138">
        <f t="shared" si="0"/>
        <v>0</v>
      </c>
    </row>
    <row r="20" spans="1:8">
      <c r="A20" s="6">
        <v>19</v>
      </c>
      <c r="B20" s="1" t="s">
        <v>5</v>
      </c>
      <c r="C20" s="1" t="s">
        <v>41</v>
      </c>
      <c r="D20" s="4">
        <v>71.600000000000009</v>
      </c>
      <c r="E20" s="4">
        <v>1671.400000000001</v>
      </c>
      <c r="F20" s="4">
        <v>1743.0000000000009</v>
      </c>
      <c r="H20" s="138">
        <f t="shared" si="0"/>
        <v>0.95892139988525538</v>
      </c>
    </row>
    <row r="21" spans="1:8">
      <c r="A21" s="6">
        <v>20</v>
      </c>
      <c r="B21" s="1" t="s">
        <v>5</v>
      </c>
      <c r="C21" s="1" t="s">
        <v>42</v>
      </c>
      <c r="D21" s="4">
        <v>0</v>
      </c>
      <c r="E21" s="4">
        <v>0</v>
      </c>
      <c r="F21" s="4">
        <v>0</v>
      </c>
      <c r="H21" s="138">
        <f t="shared" si="0"/>
        <v>0</v>
      </c>
    </row>
    <row r="22" spans="1:8">
      <c r="A22" s="6">
        <v>21</v>
      </c>
      <c r="B22" s="1" t="s">
        <v>5</v>
      </c>
      <c r="C22" s="1" t="s">
        <v>43</v>
      </c>
      <c r="D22" s="4">
        <v>11.5</v>
      </c>
      <c r="E22" s="4">
        <v>316.40000000000009</v>
      </c>
      <c r="F22" s="4">
        <v>327.90000000000009</v>
      </c>
      <c r="H22" s="138">
        <f t="shared" si="0"/>
        <v>0.96492833180847826</v>
      </c>
    </row>
    <row r="23" spans="1:8">
      <c r="A23" s="6">
        <v>22</v>
      </c>
      <c r="B23" s="1" t="s">
        <v>5</v>
      </c>
      <c r="C23" s="1" t="s">
        <v>44</v>
      </c>
      <c r="D23" s="4">
        <v>0</v>
      </c>
      <c r="E23" s="4">
        <v>0</v>
      </c>
      <c r="F23" s="4">
        <v>0</v>
      </c>
      <c r="H23" s="138">
        <f t="shared" si="0"/>
        <v>0</v>
      </c>
    </row>
    <row r="24" spans="1:8">
      <c r="A24" s="6">
        <v>23</v>
      </c>
      <c r="B24" s="1" t="s">
        <v>5</v>
      </c>
      <c r="C24" s="1" t="s">
        <v>45</v>
      </c>
      <c r="D24" s="4">
        <v>0</v>
      </c>
      <c r="E24" s="4">
        <v>0</v>
      </c>
      <c r="F24" s="4">
        <v>0</v>
      </c>
      <c r="H24" s="138">
        <f t="shared" si="0"/>
        <v>0</v>
      </c>
    </row>
    <row r="25" spans="1:8">
      <c r="A25" s="7">
        <v>24</v>
      </c>
      <c r="B25" s="8" t="s">
        <v>5</v>
      </c>
      <c r="C25" s="8" t="s">
        <v>46</v>
      </c>
      <c r="D25" s="9">
        <v>83.100000000000009</v>
      </c>
      <c r="E25" s="9">
        <v>1987.8000000000011</v>
      </c>
      <c r="F25" s="9">
        <v>2070.900000000001</v>
      </c>
      <c r="H25" s="138">
        <f t="shared" si="0"/>
        <v>0.95987251919455319</v>
      </c>
    </row>
    <row r="26" spans="1:8">
      <c r="A26" s="6">
        <v>25</v>
      </c>
      <c r="B26" s="1" t="s">
        <v>5</v>
      </c>
      <c r="C26" s="1" t="s">
        <v>34</v>
      </c>
      <c r="D26" s="4">
        <v>1.3682030274990698E-3</v>
      </c>
      <c r="E26" s="4">
        <v>7.5697165640387087E-2</v>
      </c>
      <c r="F26" s="4">
        <v>2.3804405924376281E-2</v>
      </c>
      <c r="H26" s="138">
        <f t="shared" si="0"/>
        <v>3.1799644940045062</v>
      </c>
    </row>
    <row r="27" spans="1:8">
      <c r="A27" s="6">
        <v>26</v>
      </c>
      <c r="B27" s="1" t="s">
        <v>5</v>
      </c>
      <c r="C27" s="1" t="s">
        <v>47</v>
      </c>
      <c r="D27" s="4">
        <v>2790.1000000000013</v>
      </c>
      <c r="E27" s="4">
        <v>50.6</v>
      </c>
      <c r="F27" s="4">
        <v>2840.7000000000012</v>
      </c>
      <c r="H27" s="138">
        <f t="shared" si="0"/>
        <v>1.7812511000809654E-2</v>
      </c>
    </row>
    <row r="28" spans="1:8">
      <c r="A28" s="6">
        <v>27</v>
      </c>
      <c r="B28" s="1" t="s">
        <v>5</v>
      </c>
      <c r="C28" s="1" t="s">
        <v>48</v>
      </c>
      <c r="D28" s="4">
        <v>1872</v>
      </c>
      <c r="E28" s="4">
        <v>154.99999999999997</v>
      </c>
      <c r="F28" s="4">
        <v>2027</v>
      </c>
      <c r="H28" s="138">
        <f t="shared" si="0"/>
        <v>7.6467686235816457E-2</v>
      </c>
    </row>
    <row r="29" spans="1:8">
      <c r="A29" s="6">
        <v>28</v>
      </c>
      <c r="B29" s="1" t="s">
        <v>5</v>
      </c>
      <c r="C29" s="1" t="s">
        <v>49</v>
      </c>
      <c r="D29" s="4">
        <v>0</v>
      </c>
      <c r="E29" s="4">
        <v>0</v>
      </c>
      <c r="F29" s="4">
        <v>0</v>
      </c>
      <c r="H29" s="138">
        <f t="shared" si="0"/>
        <v>0</v>
      </c>
    </row>
    <row r="30" spans="1:8">
      <c r="A30" s="6">
        <v>29</v>
      </c>
      <c r="B30" s="1" t="s">
        <v>5</v>
      </c>
      <c r="C30" s="1" t="s">
        <v>50</v>
      </c>
      <c r="D30" s="4">
        <v>0</v>
      </c>
      <c r="E30" s="4">
        <v>0</v>
      </c>
      <c r="F30" s="4">
        <v>0</v>
      </c>
      <c r="H30" s="138">
        <f t="shared" si="0"/>
        <v>0</v>
      </c>
    </row>
    <row r="31" spans="1:8">
      <c r="A31" s="6">
        <v>30</v>
      </c>
      <c r="B31" s="1" t="s">
        <v>5</v>
      </c>
      <c r="C31" s="1" t="s">
        <v>51</v>
      </c>
      <c r="D31" s="4">
        <v>0</v>
      </c>
      <c r="E31" s="4">
        <v>79</v>
      </c>
      <c r="F31" s="4">
        <v>79</v>
      </c>
      <c r="H31" s="138">
        <f t="shared" si="0"/>
        <v>1</v>
      </c>
    </row>
    <row r="32" spans="1:8">
      <c r="A32" s="7">
        <v>31</v>
      </c>
      <c r="B32" s="8" t="s">
        <v>5</v>
      </c>
      <c r="C32" s="8" t="s">
        <v>52</v>
      </c>
      <c r="D32" s="9">
        <v>4662.1000000000013</v>
      </c>
      <c r="E32" s="9">
        <v>284.59999999999997</v>
      </c>
      <c r="F32" s="9">
        <v>4946.7000000000016</v>
      </c>
      <c r="H32" s="138">
        <f t="shared" si="0"/>
        <v>5.7533305031637227E-2</v>
      </c>
    </row>
    <row r="33" spans="1:8">
      <c r="A33" s="6">
        <v>32</v>
      </c>
      <c r="B33" s="1" t="s">
        <v>5</v>
      </c>
      <c r="C33" s="1" t="s">
        <v>34</v>
      </c>
      <c r="D33" s="4">
        <v>7.6759318104734228E-2</v>
      </c>
      <c r="E33" s="4">
        <v>1.0837817356501736E-2</v>
      </c>
      <c r="F33" s="4">
        <v>5.6860908197456241E-2</v>
      </c>
      <c r="H33" s="138">
        <f t="shared" si="0"/>
        <v>0.19060225557541449</v>
      </c>
    </row>
    <row r="34" spans="1:8">
      <c r="A34" s="6">
        <v>33</v>
      </c>
      <c r="B34" s="1" t="s">
        <v>5</v>
      </c>
      <c r="C34" s="1" t="s">
        <v>53</v>
      </c>
      <c r="D34" s="4">
        <v>146.4</v>
      </c>
      <c r="E34" s="4">
        <v>314.8</v>
      </c>
      <c r="F34" s="4">
        <v>461.20000000000005</v>
      </c>
      <c r="H34" s="138">
        <f t="shared" si="0"/>
        <v>0.68256721595836944</v>
      </c>
    </row>
    <row r="35" spans="1:8">
      <c r="A35" s="6">
        <v>34</v>
      </c>
      <c r="B35" s="1" t="s">
        <v>5</v>
      </c>
      <c r="C35" s="1" t="s">
        <v>54</v>
      </c>
      <c r="D35" s="4">
        <v>-4.5</v>
      </c>
      <c r="E35" s="4">
        <v>369.9</v>
      </c>
      <c r="F35" s="4">
        <v>365.4</v>
      </c>
      <c r="H35" s="138">
        <f t="shared" si="0"/>
        <v>1.0123152709359606</v>
      </c>
    </row>
    <row r="36" spans="1:8">
      <c r="A36" s="6">
        <v>35</v>
      </c>
      <c r="B36" s="1" t="s">
        <v>5</v>
      </c>
      <c r="C36" s="1" t="s">
        <v>55</v>
      </c>
      <c r="D36" s="4">
        <v>245.80000000000004</v>
      </c>
      <c r="E36" s="4">
        <v>4.5</v>
      </c>
      <c r="F36" s="4">
        <v>250.30000000000004</v>
      </c>
      <c r="H36" s="138">
        <f t="shared" si="0"/>
        <v>1.7978425888933277E-2</v>
      </c>
    </row>
    <row r="37" spans="1:8">
      <c r="A37" s="6">
        <v>36</v>
      </c>
      <c r="B37" s="1" t="s">
        <v>5</v>
      </c>
      <c r="C37" s="1" t="s">
        <v>56</v>
      </c>
      <c r="D37" s="4">
        <v>560.20000000000005</v>
      </c>
      <c r="E37" s="4">
        <v>20.299999999999997</v>
      </c>
      <c r="F37" s="4">
        <v>580.5</v>
      </c>
      <c r="H37" s="138">
        <f t="shared" si="0"/>
        <v>3.4969853574504731E-2</v>
      </c>
    </row>
    <row r="38" spans="1:8">
      <c r="A38" s="6">
        <v>37</v>
      </c>
      <c r="B38" s="1" t="s">
        <v>5</v>
      </c>
      <c r="C38" s="1" t="s">
        <v>57</v>
      </c>
      <c r="D38" s="4">
        <v>1214.9000000000001</v>
      </c>
      <c r="E38" s="4">
        <v>8882.2999999999993</v>
      </c>
      <c r="F38" s="4">
        <v>10097.199999999999</v>
      </c>
      <c r="H38" s="138">
        <f t="shared" si="0"/>
        <v>0.87967951511310072</v>
      </c>
    </row>
    <row r="39" spans="1:8">
      <c r="A39" s="6">
        <v>38</v>
      </c>
      <c r="B39" s="1" t="s">
        <v>5</v>
      </c>
      <c r="C39" s="1" t="s">
        <v>58</v>
      </c>
      <c r="D39" s="4">
        <v>3370.0999999999981</v>
      </c>
      <c r="E39" s="4">
        <v>4043</v>
      </c>
      <c r="F39" s="4">
        <v>7413.0999999999985</v>
      </c>
      <c r="H39" s="138">
        <f t="shared" si="0"/>
        <v>0.54538587095816871</v>
      </c>
    </row>
    <row r="40" spans="1:8">
      <c r="A40" s="6">
        <v>39</v>
      </c>
      <c r="B40" s="1" t="s">
        <v>5</v>
      </c>
      <c r="C40" s="1" t="s">
        <v>59</v>
      </c>
      <c r="D40" s="4">
        <v>570.9</v>
      </c>
      <c r="E40" s="4">
        <v>2171.8000000000006</v>
      </c>
      <c r="F40" s="4">
        <v>2742.7000000000007</v>
      </c>
      <c r="H40" s="138">
        <f t="shared" si="0"/>
        <v>0.79184744959346631</v>
      </c>
    </row>
    <row r="41" spans="1:8">
      <c r="A41" s="7">
        <v>40</v>
      </c>
      <c r="B41" s="8" t="s">
        <v>5</v>
      </c>
      <c r="C41" s="8" t="s">
        <v>60</v>
      </c>
      <c r="D41" s="9">
        <v>6103.7999999999975</v>
      </c>
      <c r="E41" s="9">
        <v>15806.6</v>
      </c>
      <c r="F41" s="9">
        <v>21910.399999999998</v>
      </c>
      <c r="H41" s="138">
        <f t="shared" si="0"/>
        <v>0.72141996494815253</v>
      </c>
    </row>
    <row r="42" spans="1:8">
      <c r="A42" s="6">
        <v>41</v>
      </c>
      <c r="B42" s="1" t="s">
        <v>5</v>
      </c>
      <c r="C42" s="1" t="s">
        <v>34</v>
      </c>
      <c r="D42" s="4">
        <v>0.10049624114619515</v>
      </c>
      <c r="E42" s="4">
        <v>0.60192917718650873</v>
      </c>
      <c r="F42" s="4">
        <v>0.25185381021075559</v>
      </c>
      <c r="H42" s="138">
        <f t="shared" si="0"/>
        <v>2.3899943252111377</v>
      </c>
    </row>
    <row r="43" spans="1:8">
      <c r="A43" s="6">
        <v>42</v>
      </c>
      <c r="B43" s="1" t="s">
        <v>5</v>
      </c>
      <c r="C43" s="1" t="s">
        <v>61</v>
      </c>
      <c r="D43" s="4">
        <v>4812.7000000000025</v>
      </c>
      <c r="E43" s="4">
        <v>56.099999999999987</v>
      </c>
      <c r="F43" s="4">
        <v>4868.8000000000029</v>
      </c>
      <c r="H43" s="138">
        <f t="shared" si="0"/>
        <v>1.1522346368715075E-2</v>
      </c>
    </row>
    <row r="44" spans="1:8">
      <c r="A44" s="6">
        <v>43</v>
      </c>
      <c r="B44" s="1" t="s">
        <v>5</v>
      </c>
      <c r="C44" s="1" t="s">
        <v>62</v>
      </c>
      <c r="D44" s="4">
        <v>1780.1</v>
      </c>
      <c r="E44" s="4">
        <v>159.5</v>
      </c>
      <c r="F44" s="4">
        <v>1939.6</v>
      </c>
      <c r="H44" s="138">
        <f t="shared" si="0"/>
        <v>8.2233450195916685E-2</v>
      </c>
    </row>
    <row r="45" spans="1:8">
      <c r="A45" s="6">
        <v>44</v>
      </c>
      <c r="B45" s="1" t="s">
        <v>5</v>
      </c>
      <c r="C45" s="1" t="s">
        <v>63</v>
      </c>
      <c r="D45" s="4">
        <v>2879.7000000000007</v>
      </c>
      <c r="E45" s="4">
        <v>77.700000000000017</v>
      </c>
      <c r="F45" s="4">
        <v>2957.4000000000005</v>
      </c>
      <c r="H45" s="138">
        <f t="shared" si="0"/>
        <v>2.627307770338811E-2</v>
      </c>
    </row>
    <row r="46" spans="1:8">
      <c r="A46" s="6">
        <v>45</v>
      </c>
      <c r="B46" s="1" t="s">
        <v>5</v>
      </c>
      <c r="C46" s="1" t="s">
        <v>64</v>
      </c>
      <c r="D46" s="4">
        <v>0</v>
      </c>
      <c r="E46" s="4">
        <v>0</v>
      </c>
      <c r="F46" s="4">
        <v>0</v>
      </c>
      <c r="H46" s="138">
        <f t="shared" si="0"/>
        <v>0</v>
      </c>
    </row>
    <row r="47" spans="1:8">
      <c r="A47" s="6">
        <v>46</v>
      </c>
      <c r="B47" s="1" t="s">
        <v>5</v>
      </c>
      <c r="C47" s="1" t="s">
        <v>65</v>
      </c>
      <c r="D47" s="4">
        <v>1681.0999999999997</v>
      </c>
      <c r="E47" s="4">
        <v>20.9</v>
      </c>
      <c r="F47" s="4">
        <v>1701.9999999999998</v>
      </c>
      <c r="H47" s="138">
        <f t="shared" si="0"/>
        <v>1.227967097532315E-2</v>
      </c>
    </row>
    <row r="48" spans="1:8">
      <c r="A48" s="7">
        <v>47</v>
      </c>
      <c r="B48" s="8" t="s">
        <v>5</v>
      </c>
      <c r="C48" s="8" t="s">
        <v>66</v>
      </c>
      <c r="D48" s="9">
        <v>11153.600000000004</v>
      </c>
      <c r="E48" s="9">
        <v>314.2</v>
      </c>
      <c r="F48" s="9">
        <v>11467.800000000005</v>
      </c>
      <c r="H48" s="138">
        <f t="shared" si="0"/>
        <v>2.7398454803885652E-2</v>
      </c>
    </row>
    <row r="49" spans="1:8">
      <c r="A49" s="6">
        <v>48</v>
      </c>
      <c r="B49" s="1" t="s">
        <v>5</v>
      </c>
      <c r="C49" s="1" t="s">
        <v>34</v>
      </c>
      <c r="D49" s="4">
        <v>0.18363886025888843</v>
      </c>
      <c r="E49" s="4">
        <v>1.1965011290979781E-2</v>
      </c>
      <c r="F49" s="4">
        <v>0.13181909617053564</v>
      </c>
      <c r="H49" s="138">
        <f t="shared" si="0"/>
        <v>9.0768421560868021E-2</v>
      </c>
    </row>
    <row r="50" spans="1:8">
      <c r="A50" s="6">
        <v>49</v>
      </c>
      <c r="B50" s="1" t="s">
        <v>5</v>
      </c>
      <c r="C50" s="1" t="s">
        <v>67</v>
      </c>
      <c r="D50" s="4">
        <v>386.9</v>
      </c>
      <c r="E50" s="4">
        <v>2.7</v>
      </c>
      <c r="F50" s="4">
        <v>389.59999999999997</v>
      </c>
      <c r="H50" s="138">
        <f t="shared" si="0"/>
        <v>6.9301848049281327E-3</v>
      </c>
    </row>
    <row r="51" spans="1:8">
      <c r="A51" s="6">
        <v>50</v>
      </c>
      <c r="B51" s="1" t="s">
        <v>5</v>
      </c>
      <c r="C51" s="1" t="s">
        <v>68</v>
      </c>
      <c r="D51" s="4">
        <v>1058.7999999999997</v>
      </c>
      <c r="E51" s="4">
        <v>264.2000000000001</v>
      </c>
      <c r="F51" s="4">
        <v>1322.9999999999998</v>
      </c>
      <c r="H51" s="138">
        <f t="shared" si="0"/>
        <v>0.1996976568405141</v>
      </c>
    </row>
    <row r="52" spans="1:8">
      <c r="A52" s="6">
        <v>51</v>
      </c>
      <c r="B52" s="1" t="s">
        <v>5</v>
      </c>
      <c r="C52" s="1" t="s">
        <v>69</v>
      </c>
      <c r="D52" s="4">
        <v>1168.8000000000004</v>
      </c>
      <c r="E52" s="4">
        <v>375.79999999999995</v>
      </c>
      <c r="F52" s="4">
        <v>1544.6000000000004</v>
      </c>
      <c r="H52" s="138">
        <f t="shared" si="0"/>
        <v>0.24329923604816772</v>
      </c>
    </row>
    <row r="53" spans="1:8">
      <c r="A53" s="6">
        <v>52</v>
      </c>
      <c r="B53" s="1" t="s">
        <v>5</v>
      </c>
      <c r="C53" s="1" t="s">
        <v>70</v>
      </c>
      <c r="D53" s="4">
        <v>509.90000000000026</v>
      </c>
      <c r="E53" s="4">
        <v>256.09999999999997</v>
      </c>
      <c r="F53" s="4">
        <v>766.00000000000023</v>
      </c>
      <c r="H53" s="138">
        <f t="shared" si="0"/>
        <v>0.33433420365535232</v>
      </c>
    </row>
    <row r="54" spans="1:8">
      <c r="A54" s="6">
        <v>53</v>
      </c>
      <c r="B54" s="1" t="s">
        <v>5</v>
      </c>
      <c r="C54" s="1" t="s">
        <v>71</v>
      </c>
      <c r="D54" s="4">
        <v>2510.3000000000002</v>
      </c>
      <c r="E54" s="4">
        <v>402.5</v>
      </c>
      <c r="F54" s="4">
        <v>2912.8</v>
      </c>
      <c r="H54" s="138">
        <f t="shared" si="0"/>
        <v>0.13818319143092556</v>
      </c>
    </row>
    <row r="55" spans="1:8">
      <c r="A55" s="6">
        <v>54</v>
      </c>
      <c r="B55" s="1" t="s">
        <v>5</v>
      </c>
      <c r="C55" s="1" t="s">
        <v>72</v>
      </c>
      <c r="D55" s="4">
        <v>0</v>
      </c>
      <c r="E55" s="4">
        <v>0</v>
      </c>
      <c r="F55" s="4">
        <v>0</v>
      </c>
      <c r="H55" s="138">
        <f t="shared" si="0"/>
        <v>0</v>
      </c>
    </row>
    <row r="56" spans="1:8">
      <c r="A56" s="6">
        <v>55</v>
      </c>
      <c r="B56" s="1" t="s">
        <v>5</v>
      </c>
      <c r="C56" s="1" t="s">
        <v>73</v>
      </c>
      <c r="D56" s="4">
        <v>2263.6</v>
      </c>
      <c r="E56" s="4">
        <v>18</v>
      </c>
      <c r="F56" s="4">
        <v>2281.6</v>
      </c>
      <c r="H56" s="138">
        <f t="shared" si="0"/>
        <v>7.8892005610098175E-3</v>
      </c>
    </row>
    <row r="57" spans="1:8">
      <c r="A57" s="6">
        <v>56</v>
      </c>
      <c r="B57" s="1" t="s">
        <v>5</v>
      </c>
      <c r="C57" s="1" t="s">
        <v>74</v>
      </c>
      <c r="D57" s="4">
        <v>69</v>
      </c>
      <c r="E57" s="4">
        <v>0</v>
      </c>
      <c r="F57" s="4">
        <v>69</v>
      </c>
      <c r="H57" s="138">
        <f t="shared" si="0"/>
        <v>0</v>
      </c>
    </row>
    <row r="58" spans="1:8">
      <c r="A58" s="6">
        <v>57</v>
      </c>
      <c r="B58" s="1" t="s">
        <v>5</v>
      </c>
      <c r="C58" s="1" t="s">
        <v>75</v>
      </c>
      <c r="D58" s="4">
        <v>2987.1000000000008</v>
      </c>
      <c r="E58" s="4">
        <v>40.799999999999997</v>
      </c>
      <c r="F58" s="4">
        <v>3027.900000000001</v>
      </c>
      <c r="H58" s="138">
        <f t="shared" si="0"/>
        <v>1.347468542554245E-2</v>
      </c>
    </row>
    <row r="59" spans="1:8">
      <c r="A59" s="6">
        <v>58</v>
      </c>
      <c r="B59" s="1" t="s">
        <v>5</v>
      </c>
      <c r="C59" s="1" t="s">
        <v>76</v>
      </c>
      <c r="D59" s="4">
        <v>0</v>
      </c>
      <c r="E59" s="4">
        <v>0</v>
      </c>
      <c r="F59" s="4">
        <v>0</v>
      </c>
      <c r="H59" s="138">
        <f t="shared" si="0"/>
        <v>0</v>
      </c>
    </row>
    <row r="60" spans="1:8">
      <c r="A60" s="6">
        <v>59</v>
      </c>
      <c r="B60" s="1" t="s">
        <v>5</v>
      </c>
      <c r="C60" s="1" t="s">
        <v>77</v>
      </c>
      <c r="D60" s="4">
        <v>26.5</v>
      </c>
      <c r="E60" s="4">
        <v>1.1000000000000001</v>
      </c>
      <c r="F60" s="4">
        <v>27.6</v>
      </c>
      <c r="H60" s="138">
        <f t="shared" si="0"/>
        <v>3.9855072463768119E-2</v>
      </c>
    </row>
    <row r="61" spans="1:8">
      <c r="A61" s="6">
        <v>60</v>
      </c>
      <c r="B61" s="1" t="s">
        <v>5</v>
      </c>
      <c r="C61" s="1" t="s">
        <v>78</v>
      </c>
      <c r="D61" s="4">
        <v>272</v>
      </c>
      <c r="E61" s="4">
        <v>0</v>
      </c>
      <c r="F61" s="4">
        <v>272</v>
      </c>
      <c r="H61" s="138">
        <f t="shared" si="0"/>
        <v>0</v>
      </c>
    </row>
    <row r="62" spans="1:8">
      <c r="A62" s="6">
        <v>61</v>
      </c>
      <c r="B62" s="1" t="s">
        <v>5</v>
      </c>
      <c r="C62" s="1" t="s">
        <v>79</v>
      </c>
      <c r="D62" s="4">
        <v>309.60000000000002</v>
      </c>
      <c r="E62" s="4">
        <v>0</v>
      </c>
      <c r="F62" s="4">
        <v>309.60000000000002</v>
      </c>
      <c r="H62" s="138">
        <f t="shared" si="0"/>
        <v>0</v>
      </c>
    </row>
    <row r="63" spans="1:8">
      <c r="A63" s="7">
        <v>62</v>
      </c>
      <c r="B63" s="8" t="s">
        <v>5</v>
      </c>
      <c r="C63" s="8" t="s">
        <v>80</v>
      </c>
      <c r="D63" s="9">
        <v>11562.500000000002</v>
      </c>
      <c r="E63" s="9">
        <v>1361.1999999999998</v>
      </c>
      <c r="F63" s="9">
        <v>12923.7</v>
      </c>
      <c r="H63" s="138">
        <f t="shared" si="0"/>
        <v>0.10532587416916206</v>
      </c>
    </row>
    <row r="64" spans="1:8" hidden="1">
      <c r="A64" s="6">
        <v>63</v>
      </c>
      <c r="B64" s="1" t="s">
        <v>5</v>
      </c>
      <c r="C64" s="1" t="s">
        <v>34</v>
      </c>
      <c r="D64" s="4">
        <v>0.19037120945196143</v>
      </c>
      <c r="E64" s="4">
        <v>5.1835688635524117E-2</v>
      </c>
      <c r="F64" s="4">
        <v>0.14855425218255908</v>
      </c>
      <c r="H64" s="138">
        <f t="shared" si="0"/>
        <v>0.34893439853759944</v>
      </c>
    </row>
    <row r="65" spans="1:8" hidden="1">
      <c r="A65" s="6">
        <v>64</v>
      </c>
      <c r="B65" s="1" t="s">
        <v>5</v>
      </c>
      <c r="C65" s="1" t="s">
        <v>81</v>
      </c>
      <c r="D65" s="4">
        <v>0</v>
      </c>
      <c r="E65" s="4">
        <v>661.4</v>
      </c>
      <c r="F65" s="4">
        <v>661.4</v>
      </c>
      <c r="H65" s="138">
        <f t="shared" si="0"/>
        <v>1</v>
      </c>
    </row>
    <row r="66" spans="1:8" hidden="1">
      <c r="A66" s="6">
        <v>65</v>
      </c>
      <c r="B66" s="1" t="s">
        <v>5</v>
      </c>
      <c r="C66" s="1" t="s">
        <v>82</v>
      </c>
      <c r="D66" s="4">
        <v>597.20000000000005</v>
      </c>
      <c r="E66" s="4">
        <v>376.9</v>
      </c>
      <c r="F66" s="4">
        <v>974.1</v>
      </c>
      <c r="H66" s="138">
        <f t="shared" si="0"/>
        <v>0.38692126065085719</v>
      </c>
    </row>
    <row r="67" spans="1:8" hidden="1">
      <c r="A67" s="6">
        <v>66</v>
      </c>
      <c r="B67" s="1" t="s">
        <v>5</v>
      </c>
      <c r="C67" s="1" t="s">
        <v>83</v>
      </c>
      <c r="D67" s="4">
        <v>0</v>
      </c>
      <c r="E67" s="4">
        <v>0</v>
      </c>
      <c r="F67" s="4">
        <v>0</v>
      </c>
      <c r="H67" s="138">
        <f t="shared" ref="H67:H130" si="1">IFERROR(E67/F67,0)</f>
        <v>0</v>
      </c>
    </row>
    <row r="68" spans="1:8" hidden="1">
      <c r="A68" s="6">
        <v>67</v>
      </c>
      <c r="B68" s="1" t="s">
        <v>5</v>
      </c>
      <c r="C68" s="1" t="s">
        <v>84</v>
      </c>
      <c r="D68" s="4">
        <v>0</v>
      </c>
      <c r="E68" s="4">
        <v>1607.2</v>
      </c>
      <c r="F68" s="4">
        <v>1607.2</v>
      </c>
      <c r="H68" s="138">
        <f t="shared" si="1"/>
        <v>1</v>
      </c>
    </row>
    <row r="69" spans="1:8" hidden="1">
      <c r="A69" s="6">
        <v>68</v>
      </c>
      <c r="B69" s="1" t="s">
        <v>5</v>
      </c>
      <c r="C69" s="1" t="s">
        <v>85</v>
      </c>
      <c r="D69" s="4">
        <v>465.69999999999993</v>
      </c>
      <c r="E69" s="4">
        <v>304.79999999999984</v>
      </c>
      <c r="F69" s="4">
        <v>770.49999999999977</v>
      </c>
      <c r="H69" s="138">
        <f t="shared" si="1"/>
        <v>0.39558728098637241</v>
      </c>
    </row>
    <row r="70" spans="1:8" hidden="1">
      <c r="A70" s="6">
        <v>69</v>
      </c>
      <c r="B70" s="1" t="s">
        <v>5</v>
      </c>
      <c r="C70" s="1" t="s">
        <v>86</v>
      </c>
      <c r="D70" s="4">
        <v>0</v>
      </c>
      <c r="E70" s="4">
        <v>115.90000000000002</v>
      </c>
      <c r="F70" s="4">
        <v>115.90000000000002</v>
      </c>
      <c r="H70" s="138">
        <f t="shared" si="1"/>
        <v>1</v>
      </c>
    </row>
    <row r="71" spans="1:8" hidden="1">
      <c r="A71" s="7">
        <v>70</v>
      </c>
      <c r="B71" s="8" t="s">
        <v>5</v>
      </c>
      <c r="C71" s="8" t="s">
        <v>87</v>
      </c>
      <c r="D71" s="9">
        <v>1062.9000000000001</v>
      </c>
      <c r="E71" s="9">
        <v>3066.2</v>
      </c>
      <c r="F71" s="9">
        <v>4129.1000000000004</v>
      </c>
      <c r="H71" s="138">
        <f t="shared" si="1"/>
        <v>0.74258312949553162</v>
      </c>
    </row>
    <row r="72" spans="1:8" hidden="1">
      <c r="A72" s="6">
        <v>71</v>
      </c>
      <c r="B72" s="1" t="s">
        <v>5</v>
      </c>
      <c r="C72" s="1" t="s">
        <v>34</v>
      </c>
      <c r="D72" s="4">
        <v>1.7500156413101819E-2</v>
      </c>
      <c r="E72" s="4">
        <v>0.11676358249650606</v>
      </c>
      <c r="F72" s="4">
        <v>4.7462828964383627E-2</v>
      </c>
      <c r="H72" s="138">
        <f t="shared" si="1"/>
        <v>2.4601058353290766</v>
      </c>
    </row>
    <row r="73" spans="1:8" hidden="1">
      <c r="A73" s="6">
        <v>72</v>
      </c>
      <c r="B73" s="1" t="s">
        <v>5</v>
      </c>
      <c r="C73" s="1" t="s">
        <v>88</v>
      </c>
      <c r="D73" s="4">
        <v>0</v>
      </c>
      <c r="E73" s="4">
        <v>0</v>
      </c>
      <c r="F73" s="4">
        <v>0</v>
      </c>
      <c r="H73" s="138">
        <f t="shared" si="1"/>
        <v>0</v>
      </c>
    </row>
    <row r="74" spans="1:8" hidden="1">
      <c r="A74" s="6">
        <v>73</v>
      </c>
      <c r="B74" s="1" t="s">
        <v>5</v>
      </c>
      <c r="C74" s="1" t="s">
        <v>89</v>
      </c>
      <c r="D74" s="4">
        <v>0</v>
      </c>
      <c r="E74" s="4">
        <v>0</v>
      </c>
      <c r="F74" s="4">
        <v>0</v>
      </c>
      <c r="H74" s="138">
        <f t="shared" si="1"/>
        <v>0</v>
      </c>
    </row>
    <row r="75" spans="1:8" hidden="1">
      <c r="A75" s="7">
        <v>74</v>
      </c>
      <c r="B75" s="8" t="s">
        <v>5</v>
      </c>
      <c r="C75" s="8" t="s">
        <v>90</v>
      </c>
      <c r="D75" s="9">
        <v>0</v>
      </c>
      <c r="E75" s="9">
        <v>0</v>
      </c>
      <c r="F75" s="9">
        <v>0</v>
      </c>
      <c r="H75" s="138">
        <f t="shared" si="1"/>
        <v>0</v>
      </c>
    </row>
    <row r="76" spans="1:8" hidden="1">
      <c r="A76" s="6">
        <v>75</v>
      </c>
      <c r="B76" s="1" t="s">
        <v>5</v>
      </c>
      <c r="C76" s="1" t="s">
        <v>34</v>
      </c>
      <c r="D76" s="4">
        <v>0</v>
      </c>
      <c r="E76" s="4">
        <v>0</v>
      </c>
      <c r="F76" s="4">
        <v>0</v>
      </c>
      <c r="H76" s="138">
        <f t="shared" si="1"/>
        <v>0</v>
      </c>
    </row>
    <row r="77" spans="1:8" hidden="1">
      <c r="A77" s="6">
        <v>76</v>
      </c>
      <c r="B77" s="1" t="s">
        <v>5</v>
      </c>
      <c r="C77" s="1" t="s">
        <v>91</v>
      </c>
      <c r="D77" s="4">
        <v>1025</v>
      </c>
      <c r="E77" s="4">
        <v>412.60000000000008</v>
      </c>
      <c r="F77" s="4">
        <v>1437.6000000000001</v>
      </c>
      <c r="H77" s="138">
        <f t="shared" si="1"/>
        <v>0.2870061213133</v>
      </c>
    </row>
    <row r="78" spans="1:8" hidden="1">
      <c r="A78" s="6">
        <v>77</v>
      </c>
      <c r="B78" s="1" t="s">
        <v>5</v>
      </c>
      <c r="C78" s="1" t="s">
        <v>34</v>
      </c>
      <c r="D78" s="4">
        <v>1.6876150459525226E-2</v>
      </c>
      <c r="E78" s="4">
        <v>1.5712169505595987E-2</v>
      </c>
      <c r="F78" s="4">
        <v>1.6524802721948586E-2</v>
      </c>
      <c r="H78" s="138">
        <f t="shared" si="1"/>
        <v>0.95082342403560183</v>
      </c>
    </row>
    <row r="79" spans="1:8" hidden="1">
      <c r="A79" s="6">
        <v>78</v>
      </c>
      <c r="B79" s="1" t="s">
        <v>5</v>
      </c>
      <c r="C79" s="1" t="s">
        <v>92</v>
      </c>
      <c r="D79" s="4">
        <v>599.9</v>
      </c>
      <c r="E79" s="4">
        <v>101.79999999999994</v>
      </c>
      <c r="F79" s="4">
        <v>701.69999999999993</v>
      </c>
      <c r="H79" s="138">
        <f t="shared" si="1"/>
        <v>0.1450762434088641</v>
      </c>
    </row>
    <row r="80" spans="1:8" hidden="1">
      <c r="A80" s="6">
        <v>79</v>
      </c>
      <c r="B80" s="1" t="s">
        <v>5</v>
      </c>
      <c r="C80" s="1" t="s">
        <v>34</v>
      </c>
      <c r="D80" s="4">
        <v>9.8770757665065205E-3</v>
      </c>
      <c r="E80" s="4">
        <v>3.8766331935765155E-3</v>
      </c>
      <c r="F80" s="4">
        <v>8.0658417292649703E-3</v>
      </c>
      <c r="H80" s="138">
        <f t="shared" si="1"/>
        <v>0.48062351378791413</v>
      </c>
    </row>
    <row r="81" spans="1:8">
      <c r="A81" s="10">
        <v>80</v>
      </c>
      <c r="B81" s="11" t="s">
        <v>5</v>
      </c>
      <c r="C81" s="11" t="s">
        <v>2</v>
      </c>
      <c r="D81" s="12">
        <v>60736.600000000006</v>
      </c>
      <c r="E81" s="12">
        <v>26259.9</v>
      </c>
      <c r="F81" s="12">
        <v>86996.5</v>
      </c>
      <c r="H81" s="138">
        <f t="shared" si="1"/>
        <v>0.3018500744282816</v>
      </c>
    </row>
    <row r="82" spans="1:8">
      <c r="A82" s="6">
        <v>81</v>
      </c>
      <c r="B82" s="1" t="s">
        <v>6</v>
      </c>
      <c r="C82" s="1" t="s">
        <v>24</v>
      </c>
      <c r="D82" s="4">
        <v>36175.533490000002</v>
      </c>
      <c r="E82" s="4">
        <v>854.65556000000004</v>
      </c>
      <c r="F82" s="4">
        <v>37030.189050000001</v>
      </c>
      <c r="H82" s="138">
        <f t="shared" si="1"/>
        <v>2.3079967505593928E-2</v>
      </c>
    </row>
    <row r="83" spans="1:8">
      <c r="A83" s="6">
        <v>82</v>
      </c>
      <c r="B83" s="1" t="s">
        <v>6</v>
      </c>
      <c r="C83" s="1" t="s">
        <v>25</v>
      </c>
      <c r="D83" s="4">
        <v>43.490879999999997</v>
      </c>
      <c r="E83" s="4">
        <v>4.4355000000000002</v>
      </c>
      <c r="F83" s="4">
        <v>47.926379999999995</v>
      </c>
      <c r="H83" s="138">
        <f t="shared" si="1"/>
        <v>9.2548195795301061E-2</v>
      </c>
    </row>
    <row r="84" spans="1:8">
      <c r="A84" s="6">
        <v>83</v>
      </c>
      <c r="B84" s="1" t="s">
        <v>6</v>
      </c>
      <c r="C84" s="1" t="s">
        <v>26</v>
      </c>
      <c r="D84" s="4">
        <v>123.7533</v>
      </c>
      <c r="E84" s="4">
        <v>0</v>
      </c>
      <c r="F84" s="4">
        <v>123.7533</v>
      </c>
      <c r="H84" s="138">
        <f t="shared" si="1"/>
        <v>0</v>
      </c>
    </row>
    <row r="85" spans="1:8">
      <c r="A85" s="6">
        <v>84</v>
      </c>
      <c r="B85" s="1" t="s">
        <v>6</v>
      </c>
      <c r="C85" s="1" t="s">
        <v>27</v>
      </c>
      <c r="D85" s="4">
        <v>0</v>
      </c>
      <c r="E85" s="4">
        <v>32.696919999999999</v>
      </c>
      <c r="F85" s="4">
        <v>32.696919999999999</v>
      </c>
      <c r="H85" s="138">
        <f t="shared" si="1"/>
        <v>1</v>
      </c>
    </row>
    <row r="86" spans="1:8">
      <c r="A86" s="6">
        <v>85</v>
      </c>
      <c r="B86" s="1" t="s">
        <v>6</v>
      </c>
      <c r="C86" s="1" t="s">
        <v>28</v>
      </c>
      <c r="D86" s="4">
        <v>1966.83905</v>
      </c>
      <c r="E86" s="4">
        <v>244.81053</v>
      </c>
      <c r="F86" s="4">
        <v>2211.6495800000002</v>
      </c>
      <c r="H86" s="138">
        <f t="shared" si="1"/>
        <v>0.11069137363071774</v>
      </c>
    </row>
    <row r="87" spans="1:8">
      <c r="A87" s="6">
        <v>86</v>
      </c>
      <c r="B87" s="1" t="s">
        <v>6</v>
      </c>
      <c r="C87" s="1" t="s">
        <v>29</v>
      </c>
      <c r="D87" s="4">
        <v>12.731809999999999</v>
      </c>
      <c r="E87" s="4">
        <v>0</v>
      </c>
      <c r="F87" s="4">
        <v>12.731809999999999</v>
      </c>
      <c r="H87" s="138">
        <f t="shared" si="1"/>
        <v>0</v>
      </c>
    </row>
    <row r="88" spans="1:8">
      <c r="A88" s="6">
        <v>87</v>
      </c>
      <c r="B88" s="1" t="s">
        <v>6</v>
      </c>
      <c r="C88" s="1" t="s">
        <v>30</v>
      </c>
      <c r="D88" s="4">
        <v>1465.2945099999999</v>
      </c>
      <c r="E88" s="4">
        <v>491.64132999999998</v>
      </c>
      <c r="F88" s="4">
        <v>1956.9358399999999</v>
      </c>
      <c r="H88" s="138">
        <f t="shared" si="1"/>
        <v>0.2512301731874868</v>
      </c>
    </row>
    <row r="89" spans="1:8">
      <c r="A89" s="6">
        <v>88</v>
      </c>
      <c r="B89" s="1" t="s">
        <v>6</v>
      </c>
      <c r="C89" s="1" t="s">
        <v>31</v>
      </c>
      <c r="D89" s="4">
        <v>879.49009000000001</v>
      </c>
      <c r="E89" s="4">
        <v>1372.5131699999999</v>
      </c>
      <c r="F89" s="4">
        <v>2252.00326</v>
      </c>
      <c r="H89" s="138">
        <f t="shared" si="1"/>
        <v>0.6094632251997717</v>
      </c>
    </row>
    <row r="90" spans="1:8">
      <c r="A90" s="6">
        <v>89</v>
      </c>
      <c r="B90" s="1" t="s">
        <v>6</v>
      </c>
      <c r="C90" s="1" t="s">
        <v>32</v>
      </c>
      <c r="D90" s="4">
        <v>33.884050000000002</v>
      </c>
      <c r="E90" s="4">
        <v>1803.7973500000001</v>
      </c>
      <c r="F90" s="4">
        <v>1837.6813999999999</v>
      </c>
      <c r="H90" s="138">
        <f t="shared" si="1"/>
        <v>0.98156152094699334</v>
      </c>
    </row>
    <row r="91" spans="1:8">
      <c r="A91" s="7">
        <v>90</v>
      </c>
      <c r="B91" s="8" t="s">
        <v>6</v>
      </c>
      <c r="C91" s="8" t="s">
        <v>33</v>
      </c>
      <c r="D91" s="9">
        <v>40701.017179999995</v>
      </c>
      <c r="E91" s="9">
        <v>4804.5503600000002</v>
      </c>
      <c r="F91" s="9">
        <v>45505.567539999996</v>
      </c>
      <c r="H91" s="138">
        <f t="shared" si="1"/>
        <v>0.1055815940714669</v>
      </c>
    </row>
    <row r="92" spans="1:8">
      <c r="A92" s="6">
        <v>91</v>
      </c>
      <c r="B92" s="1" t="s">
        <v>6</v>
      </c>
      <c r="C92" s="1" t="s">
        <v>34</v>
      </c>
      <c r="D92" s="4">
        <v>0.50710926388667443</v>
      </c>
      <c r="E92" s="4">
        <v>6.444541795001317E-2</v>
      </c>
      <c r="F92" s="4">
        <v>0.29393876881742353</v>
      </c>
      <c r="H92" s="138">
        <f t="shared" si="1"/>
        <v>0.21924776445546948</v>
      </c>
    </row>
    <row r="93" spans="1:8">
      <c r="A93" s="6">
        <v>92</v>
      </c>
      <c r="B93" s="1" t="s">
        <v>6</v>
      </c>
      <c r="C93" s="1" t="s">
        <v>35</v>
      </c>
      <c r="D93" s="4">
        <v>0</v>
      </c>
      <c r="E93" s="4">
        <v>0</v>
      </c>
      <c r="F93" s="4">
        <v>0</v>
      </c>
      <c r="H93" s="138">
        <f t="shared" si="1"/>
        <v>0</v>
      </c>
    </row>
    <row r="94" spans="1:8">
      <c r="A94" s="6">
        <v>93</v>
      </c>
      <c r="B94" s="1" t="s">
        <v>6</v>
      </c>
      <c r="C94" s="1" t="s">
        <v>36</v>
      </c>
      <c r="D94" s="4">
        <v>933.83558000000005</v>
      </c>
      <c r="E94" s="4">
        <v>427.33521000000002</v>
      </c>
      <c r="F94" s="4">
        <v>1361.1707900000001</v>
      </c>
      <c r="H94" s="138">
        <f t="shared" si="1"/>
        <v>0.31394679722740743</v>
      </c>
    </row>
    <row r="95" spans="1:8">
      <c r="A95" s="6">
        <v>94</v>
      </c>
      <c r="B95" s="1" t="s">
        <v>6</v>
      </c>
      <c r="C95" s="1" t="s">
        <v>37</v>
      </c>
      <c r="D95" s="4">
        <v>0</v>
      </c>
      <c r="E95" s="4">
        <v>0</v>
      </c>
      <c r="F95" s="4">
        <v>0</v>
      </c>
      <c r="H95" s="138">
        <f t="shared" si="1"/>
        <v>0</v>
      </c>
    </row>
    <row r="96" spans="1:8">
      <c r="A96" s="6">
        <v>95</v>
      </c>
      <c r="B96" s="1" t="s">
        <v>6</v>
      </c>
      <c r="C96" s="1" t="s">
        <v>38</v>
      </c>
      <c r="D96" s="4">
        <v>265.99086999999997</v>
      </c>
      <c r="E96" s="4">
        <v>27.463789999999999</v>
      </c>
      <c r="F96" s="4">
        <v>293.45465999999999</v>
      </c>
      <c r="H96" s="138">
        <f t="shared" si="1"/>
        <v>9.3587847608213134E-2</v>
      </c>
    </row>
    <row r="97" spans="1:8">
      <c r="A97" s="7">
        <v>96</v>
      </c>
      <c r="B97" s="8" t="s">
        <v>6</v>
      </c>
      <c r="C97" s="8" t="s">
        <v>39</v>
      </c>
      <c r="D97" s="9">
        <v>1199.82645</v>
      </c>
      <c r="E97" s="9">
        <v>454.79900000000004</v>
      </c>
      <c r="F97" s="9">
        <v>1654.62545</v>
      </c>
      <c r="H97" s="138">
        <f t="shared" si="1"/>
        <v>0.27486522705183825</v>
      </c>
    </row>
    <row r="98" spans="1:8">
      <c r="A98" s="6">
        <v>97</v>
      </c>
      <c r="B98" s="1" t="s">
        <v>6</v>
      </c>
      <c r="C98" s="1" t="s">
        <v>34</v>
      </c>
      <c r="D98" s="4">
        <v>1.4949088499690951E-2</v>
      </c>
      <c r="E98" s="4">
        <v>6.1004067898349683E-3</v>
      </c>
      <c r="F98" s="4">
        <v>1.0687891480519605E-2</v>
      </c>
      <c r="H98" s="138">
        <f t="shared" si="1"/>
        <v>0.57077738868830563</v>
      </c>
    </row>
    <row r="99" spans="1:8">
      <c r="A99" s="6">
        <v>98</v>
      </c>
      <c r="B99" s="1" t="s">
        <v>6</v>
      </c>
      <c r="C99" s="1" t="s">
        <v>40</v>
      </c>
      <c r="D99" s="4">
        <v>0</v>
      </c>
      <c r="E99" s="4">
        <v>0</v>
      </c>
      <c r="F99" s="4">
        <v>0</v>
      </c>
      <c r="H99" s="138">
        <f t="shared" si="1"/>
        <v>0</v>
      </c>
    </row>
    <row r="100" spans="1:8">
      <c r="A100" s="6">
        <v>99</v>
      </c>
      <c r="B100" s="1" t="s">
        <v>6</v>
      </c>
      <c r="C100" s="1" t="s">
        <v>41</v>
      </c>
      <c r="D100" s="4">
        <v>0</v>
      </c>
      <c r="E100" s="4">
        <v>595.65763000000004</v>
      </c>
      <c r="F100" s="4">
        <v>595.65763000000004</v>
      </c>
      <c r="H100" s="138">
        <f t="shared" si="1"/>
        <v>1</v>
      </c>
    </row>
    <row r="101" spans="1:8">
      <c r="A101" s="6">
        <v>100</v>
      </c>
      <c r="B101" s="1" t="s">
        <v>6</v>
      </c>
      <c r="C101" s="1" t="s">
        <v>42</v>
      </c>
      <c r="D101" s="4">
        <v>0</v>
      </c>
      <c r="E101" s="4">
        <v>1465.71433</v>
      </c>
      <c r="F101" s="4">
        <v>1465.71433</v>
      </c>
      <c r="H101" s="138">
        <f t="shared" si="1"/>
        <v>1</v>
      </c>
    </row>
    <row r="102" spans="1:8">
      <c r="A102" s="6">
        <v>101</v>
      </c>
      <c r="B102" s="1" t="s">
        <v>6</v>
      </c>
      <c r="C102" s="1" t="s">
        <v>43</v>
      </c>
      <c r="D102" s="4">
        <v>432.23068000000001</v>
      </c>
      <c r="E102" s="4">
        <v>1051.72478</v>
      </c>
      <c r="F102" s="4">
        <v>1483.9554600000001</v>
      </c>
      <c r="H102" s="138">
        <f t="shared" si="1"/>
        <v>0.70873069195756044</v>
      </c>
    </row>
    <row r="103" spans="1:8">
      <c r="A103" s="6">
        <v>102</v>
      </c>
      <c r="B103" s="1" t="s">
        <v>6</v>
      </c>
      <c r="C103" s="1" t="s">
        <v>44</v>
      </c>
      <c r="D103" s="4">
        <v>0</v>
      </c>
      <c r="E103" s="4">
        <v>0</v>
      </c>
      <c r="F103" s="4">
        <v>0</v>
      </c>
      <c r="H103" s="138">
        <f t="shared" si="1"/>
        <v>0</v>
      </c>
    </row>
    <row r="104" spans="1:8">
      <c r="A104" s="6">
        <v>103</v>
      </c>
      <c r="B104" s="1" t="s">
        <v>6</v>
      </c>
      <c r="C104" s="1" t="s">
        <v>45</v>
      </c>
      <c r="D104" s="4">
        <v>69.232870000000005</v>
      </c>
      <c r="E104" s="4">
        <v>1035.2412999999999</v>
      </c>
      <c r="F104" s="4">
        <v>1104.47417</v>
      </c>
      <c r="H104" s="138">
        <f t="shared" si="1"/>
        <v>0.93731598992487075</v>
      </c>
    </row>
    <row r="105" spans="1:8">
      <c r="A105" s="7">
        <v>104</v>
      </c>
      <c r="B105" s="8" t="s">
        <v>6</v>
      </c>
      <c r="C105" s="8" t="s">
        <v>46</v>
      </c>
      <c r="D105" s="9">
        <v>501.46355</v>
      </c>
      <c r="E105" s="9">
        <v>4148.3380399999996</v>
      </c>
      <c r="F105" s="9">
        <v>4649.80159</v>
      </c>
      <c r="H105" s="138">
        <f t="shared" si="1"/>
        <v>0.89215377467321133</v>
      </c>
    </row>
    <row r="106" spans="1:8">
      <c r="A106" s="6">
        <v>105</v>
      </c>
      <c r="B106" s="1" t="s">
        <v>6</v>
      </c>
      <c r="C106" s="1" t="s">
        <v>34</v>
      </c>
      <c r="D106" s="4">
        <v>6.2479227627622296E-3</v>
      </c>
      <c r="E106" s="4">
        <v>5.564337112822737E-2</v>
      </c>
      <c r="F106" s="4">
        <v>3.0034939206252092E-2</v>
      </c>
      <c r="H106" s="138">
        <f t="shared" si="1"/>
        <v>1.8526214002339185</v>
      </c>
    </row>
    <row r="107" spans="1:8">
      <c r="A107" s="6">
        <v>106</v>
      </c>
      <c r="B107" s="1" t="s">
        <v>6</v>
      </c>
      <c r="C107" s="1" t="s">
        <v>47</v>
      </c>
      <c r="D107" s="4">
        <v>3178.1629200000002</v>
      </c>
      <c r="E107" s="4">
        <v>478.64866000000001</v>
      </c>
      <c r="F107" s="4">
        <v>3656.81158</v>
      </c>
      <c r="H107" s="138">
        <f t="shared" si="1"/>
        <v>0.13089234966817734</v>
      </c>
    </row>
    <row r="108" spans="1:8">
      <c r="A108" s="6">
        <v>107</v>
      </c>
      <c r="B108" s="1" t="s">
        <v>6</v>
      </c>
      <c r="C108" s="1" t="s">
        <v>48</v>
      </c>
      <c r="D108" s="4">
        <v>3352.3388500000001</v>
      </c>
      <c r="E108" s="4">
        <v>130.44977</v>
      </c>
      <c r="F108" s="4">
        <v>3482.7886200000003</v>
      </c>
      <c r="H108" s="138">
        <f t="shared" si="1"/>
        <v>3.7455551924939962E-2</v>
      </c>
    </row>
    <row r="109" spans="1:8">
      <c r="A109" s="6">
        <v>108</v>
      </c>
      <c r="B109" s="1" t="s">
        <v>6</v>
      </c>
      <c r="C109" s="1" t="s">
        <v>49</v>
      </c>
      <c r="D109" s="4">
        <v>230.45089999999999</v>
      </c>
      <c r="E109" s="4">
        <v>111.37511000000001</v>
      </c>
      <c r="F109" s="4">
        <v>341.82601</v>
      </c>
      <c r="H109" s="138">
        <f t="shared" si="1"/>
        <v>0.32582397694078341</v>
      </c>
    </row>
    <row r="110" spans="1:8">
      <c r="A110" s="6">
        <v>109</v>
      </c>
      <c r="B110" s="1" t="s">
        <v>6</v>
      </c>
      <c r="C110" s="1" t="s">
        <v>50</v>
      </c>
      <c r="D110" s="4">
        <v>0</v>
      </c>
      <c r="E110" s="4">
        <v>0</v>
      </c>
      <c r="F110" s="4">
        <v>0</v>
      </c>
      <c r="H110" s="138">
        <f t="shared" si="1"/>
        <v>0</v>
      </c>
    </row>
    <row r="111" spans="1:8">
      <c r="A111" s="6">
        <v>110</v>
      </c>
      <c r="B111" s="1" t="s">
        <v>6</v>
      </c>
      <c r="C111" s="1" t="s">
        <v>51</v>
      </c>
      <c r="D111" s="4">
        <v>347.91356000000002</v>
      </c>
      <c r="E111" s="4">
        <v>3.5137499999999999</v>
      </c>
      <c r="F111" s="4">
        <v>351.42731000000003</v>
      </c>
      <c r="H111" s="138">
        <f t="shared" si="1"/>
        <v>9.9985114987221676E-3</v>
      </c>
    </row>
    <row r="112" spans="1:8">
      <c r="A112" s="7">
        <v>111</v>
      </c>
      <c r="B112" s="8" t="s">
        <v>6</v>
      </c>
      <c r="C112" s="8" t="s">
        <v>52</v>
      </c>
      <c r="D112" s="9">
        <v>7108.8662300000005</v>
      </c>
      <c r="E112" s="9">
        <v>723.98728999999992</v>
      </c>
      <c r="F112" s="9">
        <v>7832.8535200000006</v>
      </c>
      <c r="H112" s="138">
        <f t="shared" si="1"/>
        <v>9.2429570928577745E-2</v>
      </c>
    </row>
    <row r="113" spans="1:8">
      <c r="A113" s="6">
        <v>112</v>
      </c>
      <c r="B113" s="1" t="s">
        <v>6</v>
      </c>
      <c r="C113" s="1" t="s">
        <v>34</v>
      </c>
      <c r="D113" s="4">
        <v>8.857203506785033E-2</v>
      </c>
      <c r="E113" s="4">
        <v>9.7111404811141121E-3</v>
      </c>
      <c r="F113" s="4">
        <v>5.0595552246924524E-2</v>
      </c>
      <c r="H113" s="138">
        <f t="shared" si="1"/>
        <v>0.19193664363460741</v>
      </c>
    </row>
    <row r="114" spans="1:8">
      <c r="A114" s="6">
        <v>113</v>
      </c>
      <c r="B114" s="1" t="s">
        <v>6</v>
      </c>
      <c r="C114" s="1" t="s">
        <v>53</v>
      </c>
      <c r="D114" s="4">
        <v>215.08296000000001</v>
      </c>
      <c r="E114" s="4">
        <v>623.79340999999999</v>
      </c>
      <c r="F114" s="4">
        <v>838.87636999999995</v>
      </c>
      <c r="H114" s="138">
        <f t="shared" si="1"/>
        <v>0.74360589034114766</v>
      </c>
    </row>
    <row r="115" spans="1:8">
      <c r="A115" s="6">
        <v>114</v>
      </c>
      <c r="B115" s="1" t="s">
        <v>6</v>
      </c>
      <c r="C115" s="1" t="s">
        <v>54</v>
      </c>
      <c r="D115" s="4">
        <v>2.5649999999999999E-2</v>
      </c>
      <c r="E115" s="4">
        <v>1621.20451</v>
      </c>
      <c r="F115" s="4">
        <v>1621.2301600000001</v>
      </c>
      <c r="H115" s="138">
        <f t="shared" si="1"/>
        <v>0.99998417868071243</v>
      </c>
    </row>
    <row r="116" spans="1:8">
      <c r="A116" s="6">
        <v>115</v>
      </c>
      <c r="B116" s="1" t="s">
        <v>6</v>
      </c>
      <c r="C116" s="1" t="s">
        <v>55</v>
      </c>
      <c r="D116" s="4">
        <v>371.54352</v>
      </c>
      <c r="E116" s="4">
        <v>79.005409999999998</v>
      </c>
      <c r="F116" s="4">
        <v>450.54892999999998</v>
      </c>
      <c r="H116" s="138">
        <f t="shared" si="1"/>
        <v>0.17535367357325651</v>
      </c>
    </row>
    <row r="117" spans="1:8">
      <c r="A117" s="6">
        <v>116</v>
      </c>
      <c r="B117" s="1" t="s">
        <v>6</v>
      </c>
      <c r="C117" s="1" t="s">
        <v>56</v>
      </c>
      <c r="D117" s="4">
        <v>418.95240000000001</v>
      </c>
      <c r="E117" s="4">
        <v>863.02646000000004</v>
      </c>
      <c r="F117" s="4">
        <v>1281.9788600000002</v>
      </c>
      <c r="H117" s="138">
        <f t="shared" si="1"/>
        <v>0.67319866725415423</v>
      </c>
    </row>
    <row r="118" spans="1:8">
      <c r="A118" s="6">
        <v>117</v>
      </c>
      <c r="B118" s="1" t="s">
        <v>6</v>
      </c>
      <c r="C118" s="1" t="s">
        <v>57</v>
      </c>
      <c r="D118" s="4">
        <v>7187.3130199999996</v>
      </c>
      <c r="E118" s="4">
        <v>21895.88435</v>
      </c>
      <c r="F118" s="4">
        <v>29083.197370000002</v>
      </c>
      <c r="H118" s="138">
        <f t="shared" si="1"/>
        <v>0.75287060330533384</v>
      </c>
    </row>
    <row r="119" spans="1:8">
      <c r="A119" s="6">
        <v>118</v>
      </c>
      <c r="B119" s="1" t="s">
        <v>6</v>
      </c>
      <c r="C119" s="1" t="s">
        <v>58</v>
      </c>
      <c r="D119" s="4">
        <v>1304.9217200000001</v>
      </c>
      <c r="E119" s="4">
        <v>5400.8806800000002</v>
      </c>
      <c r="F119" s="4">
        <v>6705.8024000000005</v>
      </c>
      <c r="H119" s="138">
        <f t="shared" si="1"/>
        <v>0.80540409004595781</v>
      </c>
    </row>
    <row r="120" spans="1:8">
      <c r="A120" s="6">
        <v>119</v>
      </c>
      <c r="B120" s="1" t="s">
        <v>6</v>
      </c>
      <c r="C120" s="1" t="s">
        <v>59</v>
      </c>
      <c r="D120" s="4">
        <v>1332.81394</v>
      </c>
      <c r="E120" s="4">
        <v>238.22130999999999</v>
      </c>
      <c r="F120" s="4">
        <v>1571.0352499999999</v>
      </c>
      <c r="H120" s="138">
        <f t="shared" si="1"/>
        <v>0.15163333222472253</v>
      </c>
    </row>
    <row r="121" spans="1:8">
      <c r="A121" s="7">
        <v>120</v>
      </c>
      <c r="B121" s="8" t="s">
        <v>6</v>
      </c>
      <c r="C121" s="8" t="s">
        <v>60</v>
      </c>
      <c r="D121" s="9">
        <v>10830.65321</v>
      </c>
      <c r="E121" s="9">
        <v>30722.016130000004</v>
      </c>
      <c r="F121" s="9">
        <v>41552.669340000008</v>
      </c>
      <c r="H121" s="138">
        <f t="shared" si="1"/>
        <v>0.73935120457895465</v>
      </c>
    </row>
    <row r="122" spans="1:8">
      <c r="A122" s="6">
        <v>121</v>
      </c>
      <c r="B122" s="1" t="s">
        <v>6</v>
      </c>
      <c r="C122" s="1" t="s">
        <v>34</v>
      </c>
      <c r="D122" s="4">
        <v>0.1349431772784738</v>
      </c>
      <c r="E122" s="4">
        <v>0.41208708857510989</v>
      </c>
      <c r="F122" s="4">
        <v>0.26840540898958992</v>
      </c>
      <c r="H122" s="138">
        <f t="shared" si="1"/>
        <v>1.5353158869875556</v>
      </c>
    </row>
    <row r="123" spans="1:8">
      <c r="A123" s="6">
        <v>122</v>
      </c>
      <c r="B123" s="1" t="s">
        <v>6</v>
      </c>
      <c r="C123" s="1" t="s">
        <v>61</v>
      </c>
      <c r="D123" s="4">
        <v>2512.75567</v>
      </c>
      <c r="E123" s="4">
        <v>174.33758</v>
      </c>
      <c r="F123" s="4">
        <v>2687.0932499999999</v>
      </c>
      <c r="H123" s="138">
        <f t="shared" si="1"/>
        <v>6.4879616663842982E-2</v>
      </c>
    </row>
    <row r="124" spans="1:8">
      <c r="A124" s="6">
        <v>123</v>
      </c>
      <c r="B124" s="1" t="s">
        <v>6</v>
      </c>
      <c r="C124" s="1" t="s">
        <v>62</v>
      </c>
      <c r="D124" s="4">
        <v>971.79271000000006</v>
      </c>
      <c r="E124" s="4">
        <v>2101.7183199999999</v>
      </c>
      <c r="F124" s="4">
        <v>3073.5110300000001</v>
      </c>
      <c r="H124" s="138">
        <f t="shared" si="1"/>
        <v>0.68381674882097299</v>
      </c>
    </row>
    <row r="125" spans="1:8">
      <c r="A125" s="6">
        <v>124</v>
      </c>
      <c r="B125" s="1" t="s">
        <v>6</v>
      </c>
      <c r="C125" s="1" t="s">
        <v>63</v>
      </c>
      <c r="D125" s="4">
        <v>1534.57942</v>
      </c>
      <c r="E125" s="4">
        <v>104.33951</v>
      </c>
      <c r="F125" s="4">
        <v>1638.91893</v>
      </c>
      <c r="H125" s="138">
        <f t="shared" si="1"/>
        <v>6.3663618797788854E-2</v>
      </c>
    </row>
    <row r="126" spans="1:8">
      <c r="A126" s="6">
        <v>125</v>
      </c>
      <c r="B126" s="1" t="s">
        <v>6</v>
      </c>
      <c r="C126" s="1" t="s">
        <v>64</v>
      </c>
      <c r="D126" s="4">
        <v>0</v>
      </c>
      <c r="E126" s="4">
        <v>15.18876</v>
      </c>
      <c r="F126" s="4">
        <v>15.18876</v>
      </c>
      <c r="H126" s="138">
        <f t="shared" si="1"/>
        <v>1</v>
      </c>
    </row>
    <row r="127" spans="1:8">
      <c r="A127" s="6">
        <v>126</v>
      </c>
      <c r="B127" s="1" t="s">
        <v>6</v>
      </c>
      <c r="C127" s="1" t="s">
        <v>65</v>
      </c>
      <c r="D127" s="4">
        <v>1453.6117400000001</v>
      </c>
      <c r="E127" s="4">
        <v>174.12822</v>
      </c>
      <c r="F127" s="4">
        <v>1627.7399600000001</v>
      </c>
      <c r="H127" s="138">
        <f t="shared" si="1"/>
        <v>0.106975453253602</v>
      </c>
    </row>
    <row r="128" spans="1:8">
      <c r="A128" s="7">
        <v>127</v>
      </c>
      <c r="B128" s="8" t="s">
        <v>6</v>
      </c>
      <c r="C128" s="8" t="s">
        <v>66</v>
      </c>
      <c r="D128" s="9">
        <v>6472.7395400000005</v>
      </c>
      <c r="E128" s="9">
        <v>2569.7123899999997</v>
      </c>
      <c r="F128" s="9">
        <v>9042.4519299999993</v>
      </c>
      <c r="H128" s="138">
        <f t="shared" si="1"/>
        <v>0.28418314079995333</v>
      </c>
    </row>
    <row r="129" spans="1:8">
      <c r="A129" s="6">
        <v>128</v>
      </c>
      <c r="B129" s="1" t="s">
        <v>6</v>
      </c>
      <c r="C129" s="1" t="s">
        <v>34</v>
      </c>
      <c r="D129" s="4">
        <v>8.06462936526436E-2</v>
      </c>
      <c r="E129" s="4">
        <v>3.4468613413571797E-2</v>
      </c>
      <c r="F129" s="4">
        <v>5.840883503010004E-2</v>
      </c>
      <c r="H129" s="138">
        <f t="shared" si="1"/>
        <v>0.59012670593085725</v>
      </c>
    </row>
    <row r="130" spans="1:8">
      <c r="A130" s="6">
        <v>129</v>
      </c>
      <c r="B130" s="1" t="s">
        <v>6</v>
      </c>
      <c r="C130" s="1" t="s">
        <v>67</v>
      </c>
      <c r="D130" s="4">
        <v>234.68869000000001</v>
      </c>
      <c r="E130" s="4">
        <v>1.2985</v>
      </c>
      <c r="F130" s="4">
        <v>235.98719</v>
      </c>
      <c r="H130" s="138">
        <f t="shared" si="1"/>
        <v>5.5024173134143421E-3</v>
      </c>
    </row>
    <row r="131" spans="1:8">
      <c r="A131" s="6">
        <v>130</v>
      </c>
      <c r="B131" s="1" t="s">
        <v>6</v>
      </c>
      <c r="C131" s="1" t="s">
        <v>68</v>
      </c>
      <c r="D131" s="4">
        <v>1092.9871499999999</v>
      </c>
      <c r="E131" s="4">
        <v>3947.73038</v>
      </c>
      <c r="F131" s="4">
        <v>5040.7175299999999</v>
      </c>
      <c r="H131" s="138">
        <f t="shared" ref="H131:H194" si="2">IFERROR(E131/F131,0)</f>
        <v>0.78316833992481227</v>
      </c>
    </row>
    <row r="132" spans="1:8">
      <c r="A132" s="6">
        <v>131</v>
      </c>
      <c r="B132" s="1" t="s">
        <v>6</v>
      </c>
      <c r="C132" s="1" t="s">
        <v>69</v>
      </c>
      <c r="D132" s="4">
        <v>1193.71138</v>
      </c>
      <c r="E132" s="4">
        <v>3378.84238</v>
      </c>
      <c r="F132" s="4">
        <v>4572.5537599999998</v>
      </c>
      <c r="H132" s="138">
        <f t="shared" si="2"/>
        <v>0.73893989165476759</v>
      </c>
    </row>
    <row r="133" spans="1:8">
      <c r="A133" s="6">
        <v>132</v>
      </c>
      <c r="B133" s="1" t="s">
        <v>6</v>
      </c>
      <c r="C133" s="1" t="s">
        <v>70</v>
      </c>
      <c r="D133" s="4">
        <v>282.71980000000002</v>
      </c>
      <c r="E133" s="4">
        <v>239.38905</v>
      </c>
      <c r="F133" s="4">
        <v>522.10885000000007</v>
      </c>
      <c r="H133" s="138">
        <f t="shared" si="2"/>
        <v>0.45850410311949313</v>
      </c>
    </row>
    <row r="134" spans="1:8">
      <c r="A134" s="6">
        <v>133</v>
      </c>
      <c r="B134" s="1" t="s">
        <v>6</v>
      </c>
      <c r="C134" s="1" t="s">
        <v>71</v>
      </c>
      <c r="D134" s="4">
        <v>6126.9889499999999</v>
      </c>
      <c r="E134" s="4">
        <v>5869.9294</v>
      </c>
      <c r="F134" s="4">
        <v>11996.91835</v>
      </c>
      <c r="H134" s="138">
        <f t="shared" si="2"/>
        <v>0.48928643412831097</v>
      </c>
    </row>
    <row r="135" spans="1:8">
      <c r="A135" s="6">
        <v>134</v>
      </c>
      <c r="B135" s="1" t="s">
        <v>6</v>
      </c>
      <c r="C135" s="1" t="s">
        <v>72</v>
      </c>
      <c r="D135" s="4">
        <v>0</v>
      </c>
      <c r="E135" s="4">
        <v>0</v>
      </c>
      <c r="F135" s="4">
        <v>0</v>
      </c>
      <c r="H135" s="138">
        <f t="shared" si="2"/>
        <v>0</v>
      </c>
    </row>
    <row r="136" spans="1:8">
      <c r="A136" s="6">
        <v>135</v>
      </c>
      <c r="B136" s="1" t="s">
        <v>6</v>
      </c>
      <c r="C136" s="1" t="s">
        <v>73</v>
      </c>
      <c r="D136" s="4">
        <v>347.92790000000002</v>
      </c>
      <c r="E136" s="4">
        <v>0</v>
      </c>
      <c r="F136" s="4">
        <v>347.92790000000002</v>
      </c>
      <c r="H136" s="138">
        <f t="shared" si="2"/>
        <v>0</v>
      </c>
    </row>
    <row r="137" spans="1:8">
      <c r="A137" s="6">
        <v>136</v>
      </c>
      <c r="B137" s="1" t="s">
        <v>6</v>
      </c>
      <c r="C137" s="1" t="s">
        <v>74</v>
      </c>
      <c r="D137" s="4">
        <v>55.5</v>
      </c>
      <c r="E137" s="4">
        <v>2769.5691900000002</v>
      </c>
      <c r="F137" s="4">
        <v>2825.0691900000002</v>
      </c>
      <c r="H137" s="138">
        <f t="shared" si="2"/>
        <v>0.98035446346006128</v>
      </c>
    </row>
    <row r="138" spans="1:8">
      <c r="A138" s="6">
        <v>137</v>
      </c>
      <c r="B138" s="1" t="s">
        <v>6</v>
      </c>
      <c r="C138" s="1" t="s">
        <v>75</v>
      </c>
      <c r="D138" s="4">
        <v>357.27904000000001</v>
      </c>
      <c r="E138" s="4">
        <v>718.84726000000001</v>
      </c>
      <c r="F138" s="4">
        <v>1076.1262999999999</v>
      </c>
      <c r="H138" s="138">
        <f t="shared" si="2"/>
        <v>0.667995252973559</v>
      </c>
    </row>
    <row r="139" spans="1:8">
      <c r="A139" s="6">
        <v>138</v>
      </c>
      <c r="B139" s="1" t="s">
        <v>6</v>
      </c>
      <c r="C139" s="1" t="s">
        <v>76</v>
      </c>
      <c r="D139" s="4">
        <v>240.98814999999999</v>
      </c>
      <c r="E139" s="4">
        <v>196.30246</v>
      </c>
      <c r="F139" s="4">
        <v>437.29061000000002</v>
      </c>
      <c r="H139" s="138">
        <f t="shared" si="2"/>
        <v>0.44890618620875483</v>
      </c>
    </row>
    <row r="140" spans="1:8">
      <c r="A140" s="6">
        <v>139</v>
      </c>
      <c r="B140" s="1" t="s">
        <v>6</v>
      </c>
      <c r="C140" s="1" t="s">
        <v>77</v>
      </c>
      <c r="D140" s="4">
        <v>110.22239999999999</v>
      </c>
      <c r="E140" s="4">
        <v>67.390749999999997</v>
      </c>
      <c r="F140" s="4">
        <v>177.61314999999999</v>
      </c>
      <c r="H140" s="138">
        <f t="shared" si="2"/>
        <v>0.37942432753430699</v>
      </c>
    </row>
    <row r="141" spans="1:8">
      <c r="A141" s="6">
        <v>140</v>
      </c>
      <c r="B141" s="1" t="s">
        <v>6</v>
      </c>
      <c r="C141" s="1" t="s">
        <v>78</v>
      </c>
      <c r="D141" s="4">
        <v>10</v>
      </c>
      <c r="E141" s="4">
        <v>0</v>
      </c>
      <c r="F141" s="4">
        <v>10</v>
      </c>
      <c r="H141" s="138">
        <f t="shared" si="2"/>
        <v>0</v>
      </c>
    </row>
    <row r="142" spans="1:8">
      <c r="A142" s="6">
        <v>141</v>
      </c>
      <c r="B142" s="1" t="s">
        <v>6</v>
      </c>
      <c r="C142" s="1" t="s">
        <v>79</v>
      </c>
      <c r="D142" s="4">
        <v>538.55204000000003</v>
      </c>
      <c r="E142" s="4">
        <v>2.45994</v>
      </c>
      <c r="F142" s="4">
        <v>541.01197999999999</v>
      </c>
      <c r="H142" s="138">
        <f t="shared" si="2"/>
        <v>4.5469233416975353E-3</v>
      </c>
    </row>
    <row r="143" spans="1:8">
      <c r="A143" s="7">
        <v>142</v>
      </c>
      <c r="B143" s="8" t="s">
        <v>6</v>
      </c>
      <c r="C143" s="8" t="s">
        <v>80</v>
      </c>
      <c r="D143" s="9">
        <v>10591.565499999999</v>
      </c>
      <c r="E143" s="9">
        <v>17191.759309999998</v>
      </c>
      <c r="F143" s="9">
        <v>27783.324809999998</v>
      </c>
      <c r="H143" s="138">
        <f t="shared" si="2"/>
        <v>0.61877976907256982</v>
      </c>
    </row>
    <row r="144" spans="1:8">
      <c r="A144" s="6">
        <v>143</v>
      </c>
      <c r="B144" s="1" t="s">
        <v>6</v>
      </c>
      <c r="C144" s="1" t="s">
        <v>34</v>
      </c>
      <c r="D144" s="4">
        <v>0.13196429367745094</v>
      </c>
      <c r="E144" s="4">
        <v>0.23060016671965528</v>
      </c>
      <c r="F144" s="4">
        <v>0.17946367290392393</v>
      </c>
      <c r="H144" s="138">
        <f t="shared" si="2"/>
        <v>1.2849406400096766</v>
      </c>
    </row>
    <row r="145" spans="1:8">
      <c r="A145" s="6">
        <v>144</v>
      </c>
      <c r="B145" s="1" t="s">
        <v>6</v>
      </c>
      <c r="C145" s="1" t="s">
        <v>81</v>
      </c>
      <c r="D145" s="4">
        <v>0</v>
      </c>
      <c r="E145" s="4">
        <v>3835.38472</v>
      </c>
      <c r="F145" s="4">
        <v>3835.38472</v>
      </c>
      <c r="H145" s="138">
        <f t="shared" si="2"/>
        <v>1</v>
      </c>
    </row>
    <row r="146" spans="1:8">
      <c r="A146" s="6">
        <v>145</v>
      </c>
      <c r="B146" s="1" t="s">
        <v>6</v>
      </c>
      <c r="C146" s="1" t="s">
        <v>82</v>
      </c>
      <c r="D146" s="4">
        <v>0</v>
      </c>
      <c r="E146" s="4">
        <v>3745.9802599999998</v>
      </c>
      <c r="F146" s="4">
        <v>3745.9802599999998</v>
      </c>
      <c r="H146" s="138">
        <f t="shared" si="2"/>
        <v>1</v>
      </c>
    </row>
    <row r="147" spans="1:8">
      <c r="A147" s="6">
        <v>146</v>
      </c>
      <c r="B147" s="1" t="s">
        <v>6</v>
      </c>
      <c r="C147" s="1" t="s">
        <v>83</v>
      </c>
      <c r="D147" s="4">
        <v>0</v>
      </c>
      <c r="E147" s="4">
        <v>4405.7759900000001</v>
      </c>
      <c r="F147" s="4">
        <v>4405.7759900000001</v>
      </c>
      <c r="H147" s="138">
        <f t="shared" si="2"/>
        <v>1</v>
      </c>
    </row>
    <row r="148" spans="1:8">
      <c r="A148" s="6">
        <v>147</v>
      </c>
      <c r="B148" s="1" t="s">
        <v>6</v>
      </c>
      <c r="C148" s="1" t="s">
        <v>84</v>
      </c>
      <c r="D148" s="4">
        <v>0</v>
      </c>
      <c r="E148" s="4">
        <v>609.58155999999997</v>
      </c>
      <c r="F148" s="4">
        <v>609.58155999999997</v>
      </c>
      <c r="H148" s="138">
        <f t="shared" si="2"/>
        <v>1</v>
      </c>
    </row>
    <row r="149" spans="1:8">
      <c r="A149" s="6">
        <v>148</v>
      </c>
      <c r="B149" s="1" t="s">
        <v>6</v>
      </c>
      <c r="C149" s="1" t="s">
        <v>85</v>
      </c>
      <c r="D149" s="4">
        <v>0</v>
      </c>
      <c r="E149" s="4">
        <v>633.86048000000005</v>
      </c>
      <c r="F149" s="4">
        <v>633.86048000000005</v>
      </c>
      <c r="H149" s="138">
        <f t="shared" si="2"/>
        <v>1</v>
      </c>
    </row>
    <row r="150" spans="1:8">
      <c r="A150" s="6">
        <v>149</v>
      </c>
      <c r="B150" s="1" t="s">
        <v>6</v>
      </c>
      <c r="C150" s="1" t="s">
        <v>86</v>
      </c>
      <c r="D150" s="4">
        <v>0</v>
      </c>
      <c r="E150" s="4">
        <v>0</v>
      </c>
      <c r="F150" s="4">
        <v>0</v>
      </c>
      <c r="H150" s="138">
        <f t="shared" si="2"/>
        <v>0</v>
      </c>
    </row>
    <row r="151" spans="1:8">
      <c r="A151" s="7">
        <v>150</v>
      </c>
      <c r="B151" s="8" t="s">
        <v>6</v>
      </c>
      <c r="C151" s="8" t="s">
        <v>87</v>
      </c>
      <c r="D151" s="9">
        <v>0</v>
      </c>
      <c r="E151" s="9">
        <v>13230.58301</v>
      </c>
      <c r="F151" s="9">
        <v>13230.58301</v>
      </c>
      <c r="H151" s="138">
        <f t="shared" si="2"/>
        <v>1</v>
      </c>
    </row>
    <row r="152" spans="1:8">
      <c r="A152" s="6">
        <v>151</v>
      </c>
      <c r="B152" s="1" t="s">
        <v>6</v>
      </c>
      <c r="C152" s="1" t="s">
        <v>34</v>
      </c>
      <c r="D152" s="4">
        <v>0</v>
      </c>
      <c r="E152" s="4">
        <v>0.17746727329584974</v>
      </c>
      <c r="F152" s="4">
        <v>8.5461658670176036E-2</v>
      </c>
      <c r="H152" s="138">
        <f t="shared" si="2"/>
        <v>2.0765718341689681</v>
      </c>
    </row>
    <row r="153" spans="1:8">
      <c r="A153" s="6">
        <v>152</v>
      </c>
      <c r="B153" s="1" t="s">
        <v>6</v>
      </c>
      <c r="C153" s="1" t="s">
        <v>88</v>
      </c>
      <c r="D153" s="4">
        <v>0</v>
      </c>
      <c r="E153" s="4">
        <v>0</v>
      </c>
      <c r="F153" s="4">
        <v>0</v>
      </c>
      <c r="H153" s="138">
        <f t="shared" si="2"/>
        <v>0</v>
      </c>
    </row>
    <row r="154" spans="1:8">
      <c r="A154" s="6">
        <v>153</v>
      </c>
      <c r="B154" s="1" t="s">
        <v>6</v>
      </c>
      <c r="C154" s="1" t="s">
        <v>89</v>
      </c>
      <c r="D154" s="4">
        <v>0</v>
      </c>
      <c r="E154" s="4">
        <v>0</v>
      </c>
      <c r="F154" s="4">
        <v>0</v>
      </c>
      <c r="H154" s="138">
        <f t="shared" si="2"/>
        <v>0</v>
      </c>
    </row>
    <row r="155" spans="1:8">
      <c r="A155" s="7">
        <v>154</v>
      </c>
      <c r="B155" s="8" t="s">
        <v>6</v>
      </c>
      <c r="C155" s="8" t="s">
        <v>90</v>
      </c>
      <c r="D155" s="9">
        <v>0</v>
      </c>
      <c r="E155" s="9">
        <v>0</v>
      </c>
      <c r="F155" s="9">
        <v>0</v>
      </c>
      <c r="H155" s="138">
        <f t="shared" si="2"/>
        <v>0</v>
      </c>
    </row>
    <row r="156" spans="1:8">
      <c r="A156" s="6">
        <v>155</v>
      </c>
      <c r="B156" s="1" t="s">
        <v>6</v>
      </c>
      <c r="C156" s="1" t="s">
        <v>34</v>
      </c>
      <c r="D156" s="4">
        <v>0</v>
      </c>
      <c r="E156" s="4">
        <v>0</v>
      </c>
      <c r="F156" s="4">
        <v>0</v>
      </c>
      <c r="H156" s="138">
        <f t="shared" si="2"/>
        <v>0</v>
      </c>
    </row>
    <row r="157" spans="1:8">
      <c r="A157" s="6">
        <v>156</v>
      </c>
      <c r="B157" s="1" t="s">
        <v>6</v>
      </c>
      <c r="C157" s="1" t="s">
        <v>91</v>
      </c>
      <c r="D157" s="4">
        <v>1713.3</v>
      </c>
      <c r="E157" s="4">
        <v>671.02463999999998</v>
      </c>
      <c r="F157" s="4">
        <v>2384.3246399999998</v>
      </c>
      <c r="H157" s="138">
        <f t="shared" si="2"/>
        <v>0.28143174328811199</v>
      </c>
    </row>
    <row r="158" spans="1:8">
      <c r="A158" s="6">
        <v>157</v>
      </c>
      <c r="B158" s="1" t="s">
        <v>6</v>
      </c>
      <c r="C158" s="1" t="s">
        <v>34</v>
      </c>
      <c r="D158" s="4">
        <v>2.1346648364453463E-2</v>
      </c>
      <c r="E158" s="4">
        <v>9.0007305864845018E-3</v>
      </c>
      <c r="F158" s="4">
        <v>1.5401312125743605E-2</v>
      </c>
      <c r="H158" s="138">
        <f t="shared" si="2"/>
        <v>0.58441323135316492</v>
      </c>
    </row>
    <row r="159" spans="1:8">
      <c r="A159" s="6">
        <v>158</v>
      </c>
      <c r="B159" s="1" t="s">
        <v>6</v>
      </c>
      <c r="C159" s="1" t="s">
        <v>92</v>
      </c>
      <c r="D159" s="4">
        <v>1141.41167</v>
      </c>
      <c r="E159" s="4">
        <v>35.471290000000003</v>
      </c>
      <c r="F159" s="4">
        <v>1176.8829599999999</v>
      </c>
      <c r="H159" s="138">
        <f t="shared" si="2"/>
        <v>3.0140031936565729E-2</v>
      </c>
    </row>
    <row r="160" spans="1:8">
      <c r="A160" s="6">
        <v>159</v>
      </c>
      <c r="B160" s="1" t="s">
        <v>6</v>
      </c>
      <c r="C160" s="1" t="s">
        <v>34</v>
      </c>
      <c r="D160" s="4">
        <v>1.4221276810000348E-2</v>
      </c>
      <c r="E160" s="4">
        <v>4.7579106013910587E-4</v>
      </c>
      <c r="F160" s="4">
        <v>7.601960529346803E-3</v>
      </c>
      <c r="H160" s="138">
        <f t="shared" si="2"/>
        <v>6.2587941400425576E-2</v>
      </c>
    </row>
    <row r="161" spans="1:8">
      <c r="A161" s="10">
        <v>160</v>
      </c>
      <c r="B161" s="11" t="s">
        <v>6</v>
      </c>
      <c r="C161" s="11" t="s">
        <v>2</v>
      </c>
      <c r="D161" s="12">
        <v>80260.843329999989</v>
      </c>
      <c r="E161" s="12">
        <v>74552.241460000005</v>
      </c>
      <c r="F161" s="12">
        <v>154813.08478999999</v>
      </c>
      <c r="H161" s="138">
        <f t="shared" si="2"/>
        <v>0.48156292190113142</v>
      </c>
    </row>
    <row r="162" spans="1:8">
      <c r="A162" s="6">
        <v>161</v>
      </c>
      <c r="B162" s="1" t="s">
        <v>7</v>
      </c>
      <c r="C162" s="1" t="s">
        <v>24</v>
      </c>
      <c r="D162" s="4">
        <v>31527.711039999998</v>
      </c>
      <c r="E162" s="4">
        <v>2472.5039900000002</v>
      </c>
      <c r="F162" s="4">
        <v>34000.215029999999</v>
      </c>
      <c r="H162" s="138">
        <f t="shared" si="2"/>
        <v>7.2720245675458012E-2</v>
      </c>
    </row>
    <row r="163" spans="1:8">
      <c r="A163" s="6">
        <v>162</v>
      </c>
      <c r="B163" s="1" t="s">
        <v>7</v>
      </c>
      <c r="C163" s="1" t="s">
        <v>25</v>
      </c>
      <c r="D163" s="4">
        <v>8.4702999999999999</v>
      </c>
      <c r="E163" s="4">
        <v>0.95499999999999996</v>
      </c>
      <c r="F163" s="4">
        <v>9.4253</v>
      </c>
      <c r="H163" s="138">
        <f t="shared" si="2"/>
        <v>0.10132303481056305</v>
      </c>
    </row>
    <row r="164" spans="1:8">
      <c r="A164" s="6">
        <v>163</v>
      </c>
      <c r="B164" s="1" t="s">
        <v>7</v>
      </c>
      <c r="C164" s="1" t="s">
        <v>26</v>
      </c>
      <c r="D164" s="4">
        <v>0</v>
      </c>
      <c r="E164" s="4">
        <v>62.486309999999996</v>
      </c>
      <c r="F164" s="4">
        <v>62.486309999999996</v>
      </c>
      <c r="H164" s="138">
        <f t="shared" si="2"/>
        <v>1</v>
      </c>
    </row>
    <row r="165" spans="1:8">
      <c r="A165" s="6">
        <v>164</v>
      </c>
      <c r="B165" s="1" t="s">
        <v>7</v>
      </c>
      <c r="C165" s="1" t="s">
        <v>27</v>
      </c>
      <c r="D165" s="4">
        <v>0</v>
      </c>
      <c r="E165" s="4">
        <v>0</v>
      </c>
      <c r="F165" s="4">
        <v>0</v>
      </c>
      <c r="H165" s="138">
        <f t="shared" si="2"/>
        <v>0</v>
      </c>
    </row>
    <row r="166" spans="1:8">
      <c r="A166" s="6">
        <v>165</v>
      </c>
      <c r="B166" s="1" t="s">
        <v>7</v>
      </c>
      <c r="C166" s="1" t="s">
        <v>28</v>
      </c>
      <c r="D166" s="4">
        <v>1931.9647399999997</v>
      </c>
      <c r="E166" s="4">
        <v>107.09048999999999</v>
      </c>
      <c r="F166" s="4">
        <v>2039.0552299999997</v>
      </c>
      <c r="H166" s="138">
        <f t="shared" si="2"/>
        <v>5.2519661274697302E-2</v>
      </c>
    </row>
    <row r="167" spans="1:8">
      <c r="A167" s="6">
        <v>166</v>
      </c>
      <c r="B167" s="1" t="s">
        <v>7</v>
      </c>
      <c r="C167" s="1" t="s">
        <v>29</v>
      </c>
      <c r="D167" s="4">
        <v>11.599430000000002</v>
      </c>
      <c r="E167" s="4">
        <v>562.68556999999998</v>
      </c>
      <c r="F167" s="4">
        <v>574.28499999999997</v>
      </c>
      <c r="H167" s="138">
        <f t="shared" si="2"/>
        <v>0.97980196244025186</v>
      </c>
    </row>
    <row r="168" spans="1:8">
      <c r="A168" s="6">
        <v>167</v>
      </c>
      <c r="B168" s="1" t="s">
        <v>7</v>
      </c>
      <c r="C168" s="1" t="s">
        <v>30</v>
      </c>
      <c r="D168" s="4">
        <v>0</v>
      </c>
      <c r="E168" s="4">
        <v>506.25435999999996</v>
      </c>
      <c r="F168" s="4">
        <v>506.25435999999996</v>
      </c>
      <c r="H168" s="138">
        <f t="shared" si="2"/>
        <v>1</v>
      </c>
    </row>
    <row r="169" spans="1:8">
      <c r="A169" s="6">
        <v>168</v>
      </c>
      <c r="B169" s="1" t="s">
        <v>7</v>
      </c>
      <c r="C169" s="1" t="s">
        <v>31</v>
      </c>
      <c r="D169" s="4">
        <v>0</v>
      </c>
      <c r="E169" s="4">
        <v>49.484729999999999</v>
      </c>
      <c r="F169" s="4">
        <v>49.484729999999999</v>
      </c>
      <c r="H169" s="138">
        <f t="shared" si="2"/>
        <v>1</v>
      </c>
    </row>
    <row r="170" spans="1:8">
      <c r="A170" s="6">
        <v>169</v>
      </c>
      <c r="B170" s="1" t="s">
        <v>7</v>
      </c>
      <c r="C170" s="1" t="s">
        <v>32</v>
      </c>
      <c r="D170" s="4">
        <v>8.3000000000000004E-2</v>
      </c>
      <c r="E170" s="4">
        <v>760.30035999999984</v>
      </c>
      <c r="F170" s="4">
        <v>760.38335999999981</v>
      </c>
      <c r="H170" s="138">
        <f t="shared" si="2"/>
        <v>0.99989084453399935</v>
      </c>
    </row>
    <row r="171" spans="1:8">
      <c r="A171" s="7">
        <v>170</v>
      </c>
      <c r="B171" s="8" t="s">
        <v>7</v>
      </c>
      <c r="C171" s="8" t="s">
        <v>33</v>
      </c>
      <c r="D171" s="9">
        <v>33479.828509999999</v>
      </c>
      <c r="E171" s="9">
        <v>4521.7608099999998</v>
      </c>
      <c r="F171" s="9">
        <v>38001.589319999999</v>
      </c>
      <c r="H171" s="138">
        <f t="shared" si="2"/>
        <v>0.11898872891666731</v>
      </c>
    </row>
    <row r="172" spans="1:8">
      <c r="A172" s="6">
        <v>171</v>
      </c>
      <c r="B172" s="1" t="s">
        <v>7</v>
      </c>
      <c r="C172" s="1" t="s">
        <v>34</v>
      </c>
      <c r="D172" s="4">
        <v>0.58847106203372623</v>
      </c>
      <c r="E172" s="4">
        <v>9.1346957361293918E-2</v>
      </c>
      <c r="F172" s="4">
        <v>0.35717843433970503</v>
      </c>
      <c r="H172" s="138">
        <f t="shared" si="2"/>
        <v>0.2557460041790085</v>
      </c>
    </row>
    <row r="173" spans="1:8">
      <c r="A173" s="6">
        <v>172</v>
      </c>
      <c r="B173" s="1" t="s">
        <v>7</v>
      </c>
      <c r="C173" s="1" t="s">
        <v>35</v>
      </c>
      <c r="D173" s="4">
        <v>0</v>
      </c>
      <c r="E173" s="4">
        <v>479.88264000000009</v>
      </c>
      <c r="F173" s="4">
        <v>479.88264000000009</v>
      </c>
      <c r="H173" s="138">
        <f t="shared" si="2"/>
        <v>1</v>
      </c>
    </row>
    <row r="174" spans="1:8">
      <c r="A174" s="6">
        <v>173</v>
      </c>
      <c r="B174" s="1" t="s">
        <v>7</v>
      </c>
      <c r="C174" s="1" t="s">
        <v>36</v>
      </c>
      <c r="D174" s="4">
        <v>0.38548000000000004</v>
      </c>
      <c r="E174" s="4">
        <v>46.294310000000003</v>
      </c>
      <c r="F174" s="4">
        <v>46.679790000000004</v>
      </c>
      <c r="H174" s="138">
        <f t="shared" si="2"/>
        <v>0.9917420365430093</v>
      </c>
    </row>
    <row r="175" spans="1:8">
      <c r="A175" s="6">
        <v>174</v>
      </c>
      <c r="B175" s="1" t="s">
        <v>7</v>
      </c>
      <c r="C175" s="1" t="s">
        <v>37</v>
      </c>
      <c r="D175" s="4">
        <v>0</v>
      </c>
      <c r="E175" s="4">
        <v>0</v>
      </c>
      <c r="F175" s="4">
        <v>0</v>
      </c>
      <c r="H175" s="138">
        <f t="shared" si="2"/>
        <v>0</v>
      </c>
    </row>
    <row r="176" spans="1:8">
      <c r="A176" s="6">
        <v>175</v>
      </c>
      <c r="B176" s="1" t="s">
        <v>7</v>
      </c>
      <c r="C176" s="1" t="s">
        <v>38</v>
      </c>
      <c r="D176" s="4">
        <v>442.25599999999997</v>
      </c>
      <c r="E176" s="4">
        <v>37.852359999999983</v>
      </c>
      <c r="F176" s="4">
        <v>480.10835999999995</v>
      </c>
      <c r="H176" s="138">
        <f t="shared" si="2"/>
        <v>7.8841284913264142E-2</v>
      </c>
    </row>
    <row r="177" spans="1:8">
      <c r="A177" s="7">
        <v>176</v>
      </c>
      <c r="B177" s="8" t="s">
        <v>7</v>
      </c>
      <c r="C177" s="8" t="s">
        <v>39</v>
      </c>
      <c r="D177" s="9">
        <v>442.64147999999994</v>
      </c>
      <c r="E177" s="9">
        <v>564.02931000000012</v>
      </c>
      <c r="F177" s="9">
        <v>1006.6707900000001</v>
      </c>
      <c r="H177" s="138">
        <f t="shared" si="2"/>
        <v>0.56029172158655771</v>
      </c>
    </row>
    <row r="178" spans="1:8">
      <c r="A178" s="6">
        <v>177</v>
      </c>
      <c r="B178" s="1" t="s">
        <v>7</v>
      </c>
      <c r="C178" s="1" t="s">
        <v>34</v>
      </c>
      <c r="D178" s="4">
        <v>7.7802579471987973E-3</v>
      </c>
      <c r="E178" s="4">
        <v>1.1394313741042408E-2</v>
      </c>
      <c r="F178" s="4">
        <v>9.4617383930960825E-3</v>
      </c>
      <c r="H178" s="138">
        <f t="shared" si="2"/>
        <v>1.2042516150474485</v>
      </c>
    </row>
    <row r="179" spans="1:8">
      <c r="A179" s="6">
        <v>178</v>
      </c>
      <c r="B179" s="1" t="s">
        <v>7</v>
      </c>
      <c r="C179" s="1" t="s">
        <v>40</v>
      </c>
      <c r="D179" s="4">
        <v>0</v>
      </c>
      <c r="E179" s="4">
        <v>73.591560000000001</v>
      </c>
      <c r="F179" s="4">
        <v>73.591560000000001</v>
      </c>
      <c r="H179" s="138">
        <f t="shared" si="2"/>
        <v>1</v>
      </c>
    </row>
    <row r="180" spans="1:8">
      <c r="A180" s="6">
        <v>179</v>
      </c>
      <c r="B180" s="1" t="s">
        <v>7</v>
      </c>
      <c r="C180" s="1" t="s">
        <v>41</v>
      </c>
      <c r="D180" s="4">
        <v>0</v>
      </c>
      <c r="E180" s="4">
        <v>3063.6110099999996</v>
      </c>
      <c r="F180" s="4">
        <v>3063.6110099999996</v>
      </c>
      <c r="H180" s="138">
        <f t="shared" si="2"/>
        <v>1</v>
      </c>
    </row>
    <row r="181" spans="1:8">
      <c r="A181" s="6">
        <v>180</v>
      </c>
      <c r="B181" s="1" t="s">
        <v>7</v>
      </c>
      <c r="C181" s="1" t="s">
        <v>42</v>
      </c>
      <c r="D181" s="4">
        <v>0</v>
      </c>
      <c r="E181" s="4">
        <v>0</v>
      </c>
      <c r="F181" s="4">
        <v>0</v>
      </c>
      <c r="H181" s="138">
        <f t="shared" si="2"/>
        <v>0</v>
      </c>
    </row>
    <row r="182" spans="1:8">
      <c r="A182" s="6">
        <v>181</v>
      </c>
      <c r="B182" s="1" t="s">
        <v>7</v>
      </c>
      <c r="C182" s="1" t="s">
        <v>43</v>
      </c>
      <c r="D182" s="4">
        <v>22.609620000000003</v>
      </c>
      <c r="E182" s="4">
        <v>251.02432000000002</v>
      </c>
      <c r="F182" s="4">
        <v>273.63394</v>
      </c>
      <c r="H182" s="138">
        <f t="shared" si="2"/>
        <v>0.91737274988621664</v>
      </c>
    </row>
    <row r="183" spans="1:8">
      <c r="A183" s="6">
        <v>182</v>
      </c>
      <c r="B183" s="1" t="s">
        <v>7</v>
      </c>
      <c r="C183" s="1" t="s">
        <v>44</v>
      </c>
      <c r="D183" s="4">
        <v>0</v>
      </c>
      <c r="E183" s="4">
        <v>219.48706000000001</v>
      </c>
      <c r="F183" s="4">
        <v>219.48706000000001</v>
      </c>
      <c r="H183" s="138">
        <f t="shared" si="2"/>
        <v>1</v>
      </c>
    </row>
    <row r="184" spans="1:8">
      <c r="A184" s="6">
        <v>183</v>
      </c>
      <c r="B184" s="1" t="s">
        <v>7</v>
      </c>
      <c r="C184" s="1" t="s">
        <v>45</v>
      </c>
      <c r="D184" s="4">
        <v>0</v>
      </c>
      <c r="E184" s="4">
        <v>104.44819</v>
      </c>
      <c r="F184" s="4">
        <v>104.44819</v>
      </c>
      <c r="H184" s="138">
        <f t="shared" si="2"/>
        <v>1</v>
      </c>
    </row>
    <row r="185" spans="1:8">
      <c r="A185" s="7">
        <v>184</v>
      </c>
      <c r="B185" s="8" t="s">
        <v>7</v>
      </c>
      <c r="C185" s="8" t="s">
        <v>46</v>
      </c>
      <c r="D185" s="9">
        <v>22.609620000000003</v>
      </c>
      <c r="E185" s="9">
        <v>3712.1621399999995</v>
      </c>
      <c r="F185" s="9">
        <v>3734.7717599999996</v>
      </c>
      <c r="H185" s="138">
        <f t="shared" si="2"/>
        <v>0.99394618427767056</v>
      </c>
    </row>
    <row r="186" spans="1:8">
      <c r="A186" s="6">
        <v>185</v>
      </c>
      <c r="B186" s="1" t="s">
        <v>7</v>
      </c>
      <c r="C186" s="1" t="s">
        <v>34</v>
      </c>
      <c r="D186" s="4">
        <v>3.9740666800622688E-4</v>
      </c>
      <c r="E186" s="4">
        <v>7.4991741263905898E-2</v>
      </c>
      <c r="F186" s="4">
        <v>3.5103266829708074E-2</v>
      </c>
      <c r="H186" s="138">
        <f t="shared" si="2"/>
        <v>2.1363180135827133</v>
      </c>
    </row>
    <row r="187" spans="1:8">
      <c r="A187" s="6">
        <v>186</v>
      </c>
      <c r="B187" s="1" t="s">
        <v>7</v>
      </c>
      <c r="C187" s="1" t="s">
        <v>47</v>
      </c>
      <c r="D187" s="4">
        <v>211.86465000000001</v>
      </c>
      <c r="E187" s="4">
        <v>0</v>
      </c>
      <c r="F187" s="4">
        <v>211.86465000000001</v>
      </c>
      <c r="H187" s="138">
        <f t="shared" si="2"/>
        <v>0</v>
      </c>
    </row>
    <row r="188" spans="1:8">
      <c r="A188" s="6">
        <v>187</v>
      </c>
      <c r="B188" s="1" t="s">
        <v>7</v>
      </c>
      <c r="C188" s="1" t="s">
        <v>48</v>
      </c>
      <c r="D188" s="4">
        <v>2115.3030099999996</v>
      </c>
      <c r="E188" s="4">
        <v>0</v>
      </c>
      <c r="F188" s="4">
        <v>2115.3030099999996</v>
      </c>
      <c r="H188" s="138">
        <f t="shared" si="2"/>
        <v>0</v>
      </c>
    </row>
    <row r="189" spans="1:8">
      <c r="A189" s="6">
        <v>188</v>
      </c>
      <c r="B189" s="1" t="s">
        <v>7</v>
      </c>
      <c r="C189" s="1" t="s">
        <v>49</v>
      </c>
      <c r="D189" s="4">
        <v>0</v>
      </c>
      <c r="E189" s="4">
        <v>0</v>
      </c>
      <c r="F189" s="4">
        <v>0</v>
      </c>
      <c r="H189" s="138">
        <f t="shared" si="2"/>
        <v>0</v>
      </c>
    </row>
    <row r="190" spans="1:8">
      <c r="A190" s="6">
        <v>189</v>
      </c>
      <c r="B190" s="1" t="s">
        <v>7</v>
      </c>
      <c r="C190" s="1" t="s">
        <v>50</v>
      </c>
      <c r="D190" s="4">
        <v>0</v>
      </c>
      <c r="E190" s="4">
        <v>0</v>
      </c>
      <c r="F190" s="4">
        <v>0</v>
      </c>
      <c r="H190" s="138">
        <f t="shared" si="2"/>
        <v>0</v>
      </c>
    </row>
    <row r="191" spans="1:8">
      <c r="A191" s="6">
        <v>190</v>
      </c>
      <c r="B191" s="1" t="s">
        <v>7</v>
      </c>
      <c r="C191" s="1" t="s">
        <v>51</v>
      </c>
      <c r="D191" s="4">
        <v>704.08244000000002</v>
      </c>
      <c r="E191" s="4">
        <v>0</v>
      </c>
      <c r="F191" s="4">
        <v>704.08244000000002</v>
      </c>
      <c r="H191" s="138">
        <f t="shared" si="2"/>
        <v>0</v>
      </c>
    </row>
    <row r="192" spans="1:8">
      <c r="A192" s="7">
        <v>191</v>
      </c>
      <c r="B192" s="8" t="s">
        <v>7</v>
      </c>
      <c r="C192" s="8" t="s">
        <v>52</v>
      </c>
      <c r="D192" s="9">
        <v>3031.2500999999997</v>
      </c>
      <c r="E192" s="9">
        <v>0</v>
      </c>
      <c r="F192" s="9">
        <v>3031.2500999999997</v>
      </c>
      <c r="H192" s="138">
        <f t="shared" si="2"/>
        <v>0</v>
      </c>
    </row>
    <row r="193" spans="1:8">
      <c r="A193" s="6">
        <v>192</v>
      </c>
      <c r="B193" s="1" t="s">
        <v>7</v>
      </c>
      <c r="C193" s="1" t="s">
        <v>34</v>
      </c>
      <c r="D193" s="4">
        <v>5.327993138029484E-2</v>
      </c>
      <c r="E193" s="4">
        <v>0</v>
      </c>
      <c r="F193" s="4">
        <v>2.8490839046046358E-2</v>
      </c>
      <c r="H193" s="138">
        <f t="shared" si="2"/>
        <v>0</v>
      </c>
    </row>
    <row r="194" spans="1:8">
      <c r="A194" s="6">
        <v>193</v>
      </c>
      <c r="B194" s="1" t="s">
        <v>7</v>
      </c>
      <c r="C194" s="1" t="s">
        <v>53</v>
      </c>
      <c r="D194" s="4">
        <v>0</v>
      </c>
      <c r="E194" s="4">
        <v>930.54674999999952</v>
      </c>
      <c r="F194" s="4">
        <v>930.54674999999952</v>
      </c>
      <c r="H194" s="138">
        <f t="shared" si="2"/>
        <v>1</v>
      </c>
    </row>
    <row r="195" spans="1:8">
      <c r="A195" s="6">
        <v>194</v>
      </c>
      <c r="B195" s="1" t="s">
        <v>7</v>
      </c>
      <c r="C195" s="1" t="s">
        <v>54</v>
      </c>
      <c r="D195" s="4">
        <v>0</v>
      </c>
      <c r="E195" s="4">
        <v>890.82078999999999</v>
      </c>
      <c r="F195" s="4">
        <v>890.82078999999999</v>
      </c>
      <c r="H195" s="138">
        <f t="shared" ref="H195:H258" si="3">IFERROR(E195/F195,0)</f>
        <v>1</v>
      </c>
    </row>
    <row r="196" spans="1:8">
      <c r="A196" s="6">
        <v>195</v>
      </c>
      <c r="B196" s="1" t="s">
        <v>7</v>
      </c>
      <c r="C196" s="1" t="s">
        <v>55</v>
      </c>
      <c r="D196" s="4">
        <v>699.08564999999987</v>
      </c>
      <c r="E196" s="4">
        <v>767.52566999999988</v>
      </c>
      <c r="F196" s="4">
        <v>1466.6113199999998</v>
      </c>
      <c r="H196" s="138">
        <f t="shared" si="3"/>
        <v>0.52333270549145905</v>
      </c>
    </row>
    <row r="197" spans="1:8">
      <c r="A197" s="6">
        <v>196</v>
      </c>
      <c r="B197" s="1" t="s">
        <v>7</v>
      </c>
      <c r="C197" s="1" t="s">
        <v>56</v>
      </c>
      <c r="D197" s="4">
        <v>549.94551999999999</v>
      </c>
      <c r="E197" s="4">
        <v>80.804540000000031</v>
      </c>
      <c r="F197" s="4">
        <v>630.75006000000008</v>
      </c>
      <c r="H197" s="138">
        <f t="shared" si="3"/>
        <v>0.12810865210222894</v>
      </c>
    </row>
    <row r="198" spans="1:8">
      <c r="A198" s="6">
        <v>197</v>
      </c>
      <c r="B198" s="1" t="s">
        <v>7</v>
      </c>
      <c r="C198" s="1" t="s">
        <v>57</v>
      </c>
      <c r="D198" s="4">
        <v>0</v>
      </c>
      <c r="E198" s="4">
        <v>25453.44744</v>
      </c>
      <c r="F198" s="4">
        <v>25453.44744</v>
      </c>
      <c r="H198" s="138">
        <f t="shared" si="3"/>
        <v>1</v>
      </c>
    </row>
    <row r="199" spans="1:8">
      <c r="A199" s="6">
        <v>198</v>
      </c>
      <c r="B199" s="1" t="s">
        <v>7</v>
      </c>
      <c r="C199" s="1" t="s">
        <v>58</v>
      </c>
      <c r="D199" s="4">
        <v>0</v>
      </c>
      <c r="E199" s="4">
        <v>964.33597000000009</v>
      </c>
      <c r="F199" s="4">
        <v>964.33597000000009</v>
      </c>
      <c r="H199" s="138">
        <f t="shared" si="3"/>
        <v>1</v>
      </c>
    </row>
    <row r="200" spans="1:8">
      <c r="A200" s="6">
        <v>199</v>
      </c>
      <c r="B200" s="1" t="s">
        <v>7</v>
      </c>
      <c r="C200" s="1" t="s">
        <v>59</v>
      </c>
      <c r="D200" s="4">
        <v>425.11678000000001</v>
      </c>
      <c r="E200" s="4">
        <v>601.32082000000003</v>
      </c>
      <c r="F200" s="4">
        <v>1026.4376</v>
      </c>
      <c r="H200" s="138">
        <f t="shared" si="3"/>
        <v>0.58583280659243198</v>
      </c>
    </row>
    <row r="201" spans="1:8">
      <c r="A201" s="7">
        <v>200</v>
      </c>
      <c r="B201" s="8" t="s">
        <v>7</v>
      </c>
      <c r="C201" s="8" t="s">
        <v>60</v>
      </c>
      <c r="D201" s="9">
        <v>1674.1479499999998</v>
      </c>
      <c r="E201" s="9">
        <v>29688.80198</v>
      </c>
      <c r="F201" s="9">
        <v>31362.949929999999</v>
      </c>
      <c r="H201" s="138">
        <f t="shared" si="3"/>
        <v>0.94662020142440095</v>
      </c>
    </row>
    <row r="202" spans="1:8">
      <c r="A202" s="6">
        <v>201</v>
      </c>
      <c r="B202" s="1" t="s">
        <v>7</v>
      </c>
      <c r="C202" s="1" t="s">
        <v>34</v>
      </c>
      <c r="D202" s="4">
        <v>2.9426304314665842E-2</v>
      </c>
      <c r="E202" s="4">
        <v>0.59976231440135785</v>
      </c>
      <c r="F202" s="4">
        <v>0.29478160131519365</v>
      </c>
      <c r="H202" s="138">
        <f t="shared" si="3"/>
        <v>2.0345988749822457</v>
      </c>
    </row>
    <row r="203" spans="1:8">
      <c r="A203" s="6">
        <v>202</v>
      </c>
      <c r="B203" s="1" t="s">
        <v>7</v>
      </c>
      <c r="C203" s="1" t="s">
        <v>61</v>
      </c>
      <c r="D203" s="4">
        <v>3344.0457099999971</v>
      </c>
      <c r="E203" s="4">
        <v>208.70302000000049</v>
      </c>
      <c r="F203" s="4">
        <v>3552.7487299999975</v>
      </c>
      <c r="H203" s="138">
        <f t="shared" si="3"/>
        <v>5.8744098122582578E-2</v>
      </c>
    </row>
    <row r="204" spans="1:8">
      <c r="A204" s="6">
        <v>203</v>
      </c>
      <c r="B204" s="1" t="s">
        <v>7</v>
      </c>
      <c r="C204" s="1" t="s">
        <v>62</v>
      </c>
      <c r="D204" s="4">
        <v>1569.2517999999995</v>
      </c>
      <c r="E204" s="4">
        <v>118.97219999999996</v>
      </c>
      <c r="F204" s="4">
        <v>1688.2239999999995</v>
      </c>
      <c r="H204" s="138">
        <f t="shared" si="3"/>
        <v>7.0471809428132762E-2</v>
      </c>
    </row>
    <row r="205" spans="1:8">
      <c r="A205" s="6">
        <v>204</v>
      </c>
      <c r="B205" s="1" t="s">
        <v>7</v>
      </c>
      <c r="C205" s="1" t="s">
        <v>63</v>
      </c>
      <c r="D205" s="4">
        <v>4075.0660900000021</v>
      </c>
      <c r="E205" s="4">
        <v>2214.5412799999995</v>
      </c>
      <c r="F205" s="4">
        <v>6289.6073700000015</v>
      </c>
      <c r="H205" s="138">
        <f t="shared" si="3"/>
        <v>0.35209531370159264</v>
      </c>
    </row>
    <row r="206" spans="1:8">
      <c r="A206" s="6">
        <v>205</v>
      </c>
      <c r="B206" s="1" t="s">
        <v>7</v>
      </c>
      <c r="C206" s="1" t="s">
        <v>64</v>
      </c>
      <c r="D206" s="4">
        <v>0</v>
      </c>
      <c r="E206" s="4">
        <v>392.96155000000005</v>
      </c>
      <c r="F206" s="4">
        <v>392.96155000000005</v>
      </c>
      <c r="H206" s="138">
        <f t="shared" si="3"/>
        <v>1</v>
      </c>
    </row>
    <row r="207" spans="1:8">
      <c r="A207" s="6">
        <v>206</v>
      </c>
      <c r="B207" s="1" t="s">
        <v>7</v>
      </c>
      <c r="C207" s="1" t="s">
        <v>65</v>
      </c>
      <c r="D207" s="4">
        <v>2515.7589399999993</v>
      </c>
      <c r="E207" s="4">
        <v>2.8275000000000001</v>
      </c>
      <c r="F207" s="4">
        <v>2518.5864399999991</v>
      </c>
      <c r="H207" s="138">
        <f t="shared" si="3"/>
        <v>1.1226535468840217E-3</v>
      </c>
    </row>
    <row r="208" spans="1:8">
      <c r="A208" s="7">
        <v>207</v>
      </c>
      <c r="B208" s="8" t="s">
        <v>7</v>
      </c>
      <c r="C208" s="8" t="s">
        <v>66</v>
      </c>
      <c r="D208" s="9">
        <v>11504.122539999998</v>
      </c>
      <c r="E208" s="9">
        <v>2938.0055499999999</v>
      </c>
      <c r="F208" s="9">
        <v>14442.128089999998</v>
      </c>
      <c r="H208" s="138">
        <f t="shared" si="3"/>
        <v>0.20343300735812822</v>
      </c>
    </row>
    <row r="209" spans="1:8">
      <c r="A209" s="6">
        <v>208</v>
      </c>
      <c r="B209" s="1" t="s">
        <v>7</v>
      </c>
      <c r="C209" s="1" t="s">
        <v>34</v>
      </c>
      <c r="D209" s="4">
        <v>0.20220662739828135</v>
      </c>
      <c r="E209" s="4">
        <v>5.935251309834208E-2</v>
      </c>
      <c r="F209" s="4">
        <v>0.13574213057991319</v>
      </c>
      <c r="H209" s="138">
        <f t="shared" si="3"/>
        <v>0.43724459638859486</v>
      </c>
    </row>
    <row r="210" spans="1:8">
      <c r="A210" s="6">
        <v>209</v>
      </c>
      <c r="B210" s="1" t="s">
        <v>7</v>
      </c>
      <c r="C210" s="1" t="s">
        <v>67</v>
      </c>
      <c r="D210" s="4">
        <v>4223.9693999999981</v>
      </c>
      <c r="E210" s="4">
        <v>15.34328</v>
      </c>
      <c r="F210" s="4">
        <v>4239.3126799999982</v>
      </c>
      <c r="H210" s="138">
        <f t="shared" si="3"/>
        <v>3.6192848129334037E-3</v>
      </c>
    </row>
    <row r="211" spans="1:8">
      <c r="A211" s="6">
        <v>210</v>
      </c>
      <c r="B211" s="1" t="s">
        <v>7</v>
      </c>
      <c r="C211" s="1" t="s">
        <v>68</v>
      </c>
      <c r="D211" s="4">
        <v>0</v>
      </c>
      <c r="E211" s="4">
        <v>2.8546999999999998</v>
      </c>
      <c r="F211" s="4">
        <v>2.8546999999999998</v>
      </c>
      <c r="H211" s="138">
        <f t="shared" si="3"/>
        <v>1</v>
      </c>
    </row>
    <row r="212" spans="1:8">
      <c r="A212" s="6">
        <v>211</v>
      </c>
      <c r="B212" s="1" t="s">
        <v>7</v>
      </c>
      <c r="C212" s="1" t="s">
        <v>69</v>
      </c>
      <c r="D212" s="4">
        <v>16.485199999999999</v>
      </c>
      <c r="E212" s="4">
        <v>0</v>
      </c>
      <c r="F212" s="4">
        <v>16.485199999999999</v>
      </c>
      <c r="H212" s="138">
        <f t="shared" si="3"/>
        <v>0</v>
      </c>
    </row>
    <row r="213" spans="1:8">
      <c r="A213" s="6">
        <v>212</v>
      </c>
      <c r="B213" s="1" t="s">
        <v>7</v>
      </c>
      <c r="C213" s="1" t="s">
        <v>70</v>
      </c>
      <c r="D213" s="4">
        <v>0</v>
      </c>
      <c r="E213" s="4">
        <v>0</v>
      </c>
      <c r="F213" s="4">
        <v>0</v>
      </c>
      <c r="H213" s="138">
        <f t="shared" si="3"/>
        <v>0</v>
      </c>
    </row>
    <row r="214" spans="1:8">
      <c r="A214" s="6">
        <v>213</v>
      </c>
      <c r="B214" s="1" t="s">
        <v>7</v>
      </c>
      <c r="C214" s="1" t="s">
        <v>71</v>
      </c>
      <c r="D214" s="4">
        <v>1261.2550200000001</v>
      </c>
      <c r="E214" s="4">
        <v>0</v>
      </c>
      <c r="F214" s="4">
        <v>1261.2550200000001</v>
      </c>
      <c r="H214" s="138">
        <f t="shared" si="3"/>
        <v>0</v>
      </c>
    </row>
    <row r="215" spans="1:8">
      <c r="A215" s="6">
        <v>214</v>
      </c>
      <c r="B215" s="1" t="s">
        <v>7</v>
      </c>
      <c r="C215" s="1" t="s">
        <v>72</v>
      </c>
      <c r="D215" s="4">
        <v>0</v>
      </c>
      <c r="E215" s="4">
        <v>10.755040000000001</v>
      </c>
      <c r="F215" s="4">
        <v>10.755040000000001</v>
      </c>
      <c r="H215" s="138">
        <f t="shared" si="3"/>
        <v>1</v>
      </c>
    </row>
    <row r="216" spans="1:8">
      <c r="A216" s="6">
        <v>215</v>
      </c>
      <c r="B216" s="1" t="s">
        <v>7</v>
      </c>
      <c r="C216" s="1" t="s">
        <v>73</v>
      </c>
      <c r="D216" s="4">
        <v>1235.0988500000001</v>
      </c>
      <c r="E216" s="4">
        <v>0</v>
      </c>
      <c r="F216" s="4">
        <v>1235.0988500000001</v>
      </c>
      <c r="H216" s="138">
        <f t="shared" si="3"/>
        <v>0</v>
      </c>
    </row>
    <row r="217" spans="1:8">
      <c r="A217" s="6">
        <v>216</v>
      </c>
      <c r="B217" s="1" t="s">
        <v>7</v>
      </c>
      <c r="C217" s="1" t="s">
        <v>74</v>
      </c>
      <c r="D217" s="4">
        <v>0</v>
      </c>
      <c r="E217" s="4">
        <v>6026.1748499999994</v>
      </c>
      <c r="F217" s="4">
        <v>6026.1748499999994</v>
      </c>
      <c r="H217" s="138">
        <f t="shared" si="3"/>
        <v>1</v>
      </c>
    </row>
    <row r="218" spans="1:8">
      <c r="A218" s="6">
        <v>217</v>
      </c>
      <c r="B218" s="1" t="s">
        <v>7</v>
      </c>
      <c r="C218" s="1" t="s">
        <v>75</v>
      </c>
      <c r="D218" s="4">
        <v>1.49681</v>
      </c>
      <c r="E218" s="4">
        <v>35.348320000000001</v>
      </c>
      <c r="F218" s="4">
        <v>36.845129999999997</v>
      </c>
      <c r="H218" s="138">
        <f t="shared" si="3"/>
        <v>0.95937563526034519</v>
      </c>
    </row>
    <row r="219" spans="1:8">
      <c r="A219" s="6">
        <v>218</v>
      </c>
      <c r="B219" s="1" t="s">
        <v>7</v>
      </c>
      <c r="C219" s="1" t="s">
        <v>76</v>
      </c>
      <c r="D219" s="4">
        <v>0</v>
      </c>
      <c r="E219" s="4">
        <v>0</v>
      </c>
      <c r="F219" s="4">
        <v>0</v>
      </c>
      <c r="H219" s="138">
        <f t="shared" si="3"/>
        <v>0</v>
      </c>
    </row>
    <row r="220" spans="1:8">
      <c r="A220" s="6">
        <v>219</v>
      </c>
      <c r="B220" s="1" t="s">
        <v>7</v>
      </c>
      <c r="C220" s="1" t="s">
        <v>77</v>
      </c>
      <c r="D220" s="4">
        <v>0</v>
      </c>
      <c r="E220" s="4">
        <v>75.707440000000005</v>
      </c>
      <c r="F220" s="4">
        <v>75.707440000000005</v>
      </c>
      <c r="H220" s="138">
        <f t="shared" si="3"/>
        <v>1</v>
      </c>
    </row>
    <row r="221" spans="1:8">
      <c r="A221" s="6">
        <v>220</v>
      </c>
      <c r="B221" s="1" t="s">
        <v>7</v>
      </c>
      <c r="C221" s="1" t="s">
        <v>78</v>
      </c>
      <c r="D221" s="4">
        <v>0</v>
      </c>
      <c r="E221" s="4">
        <v>0</v>
      </c>
      <c r="F221" s="4">
        <v>0</v>
      </c>
      <c r="H221" s="138">
        <f t="shared" si="3"/>
        <v>0</v>
      </c>
    </row>
    <row r="222" spans="1:8">
      <c r="A222" s="6">
        <v>221</v>
      </c>
      <c r="B222" s="1" t="s">
        <v>7</v>
      </c>
      <c r="C222" s="1" t="s">
        <v>79</v>
      </c>
      <c r="D222" s="4">
        <v>0</v>
      </c>
      <c r="E222" s="4">
        <v>0</v>
      </c>
      <c r="F222" s="4">
        <v>0</v>
      </c>
      <c r="H222" s="138">
        <f t="shared" si="3"/>
        <v>0</v>
      </c>
    </row>
    <row r="223" spans="1:8">
      <c r="A223" s="7">
        <v>222</v>
      </c>
      <c r="B223" s="8" t="s">
        <v>7</v>
      </c>
      <c r="C223" s="8" t="s">
        <v>80</v>
      </c>
      <c r="D223" s="9">
        <v>6738.3052799999978</v>
      </c>
      <c r="E223" s="9">
        <v>6166.1836299999995</v>
      </c>
      <c r="F223" s="9">
        <v>12904.488909999996</v>
      </c>
      <c r="H223" s="138">
        <f t="shared" si="3"/>
        <v>0.47783245605501484</v>
      </c>
    </row>
    <row r="224" spans="1:8">
      <c r="A224" s="6">
        <v>223</v>
      </c>
      <c r="B224" s="1" t="s">
        <v>7</v>
      </c>
      <c r="C224" s="1" t="s">
        <v>34</v>
      </c>
      <c r="D224" s="4">
        <v>0.11843841025782673</v>
      </c>
      <c r="E224" s="4">
        <v>0.12456698547297078</v>
      </c>
      <c r="F224" s="4">
        <v>0.12128979938220873</v>
      </c>
      <c r="H224" s="138">
        <f t="shared" si="3"/>
        <v>1.0270194699591759</v>
      </c>
    </row>
    <row r="225" spans="1:8">
      <c r="A225" s="6">
        <v>224</v>
      </c>
      <c r="B225" s="1" t="s">
        <v>7</v>
      </c>
      <c r="C225" s="1" t="s">
        <v>81</v>
      </c>
      <c r="D225" s="4">
        <v>0</v>
      </c>
      <c r="E225" s="4">
        <v>964.96776</v>
      </c>
      <c r="F225" s="4">
        <v>964.96776</v>
      </c>
      <c r="H225" s="138">
        <f t="shared" si="3"/>
        <v>1</v>
      </c>
    </row>
    <row r="226" spans="1:8">
      <c r="A226" s="6">
        <v>225</v>
      </c>
      <c r="B226" s="1" t="s">
        <v>7</v>
      </c>
      <c r="C226" s="1" t="s">
        <v>82</v>
      </c>
      <c r="D226" s="4">
        <v>0</v>
      </c>
      <c r="E226" s="4">
        <v>12.52877</v>
      </c>
      <c r="F226" s="4">
        <v>12.52877</v>
      </c>
      <c r="H226" s="138">
        <f t="shared" si="3"/>
        <v>1</v>
      </c>
    </row>
    <row r="227" spans="1:8">
      <c r="A227" s="6">
        <v>226</v>
      </c>
      <c r="B227" s="1" t="s">
        <v>7</v>
      </c>
      <c r="C227" s="1" t="s">
        <v>83</v>
      </c>
      <c r="D227" s="4">
        <v>0</v>
      </c>
      <c r="E227" s="4">
        <v>18.337490000000003</v>
      </c>
      <c r="F227" s="4">
        <v>18.337490000000003</v>
      </c>
      <c r="H227" s="138">
        <f t="shared" si="3"/>
        <v>1</v>
      </c>
    </row>
    <row r="228" spans="1:8">
      <c r="A228" s="6">
        <v>227</v>
      </c>
      <c r="B228" s="1" t="s">
        <v>7</v>
      </c>
      <c r="C228" s="1" t="s">
        <v>84</v>
      </c>
      <c r="D228" s="4">
        <v>0</v>
      </c>
      <c r="E228" s="4">
        <v>0</v>
      </c>
      <c r="F228" s="4">
        <v>0</v>
      </c>
      <c r="H228" s="138">
        <f t="shared" si="3"/>
        <v>0</v>
      </c>
    </row>
    <row r="229" spans="1:8">
      <c r="A229" s="6">
        <v>228</v>
      </c>
      <c r="B229" s="1" t="s">
        <v>7</v>
      </c>
      <c r="C229" s="1" t="s">
        <v>85</v>
      </c>
      <c r="D229" s="4">
        <v>0</v>
      </c>
      <c r="E229" s="4">
        <v>914.16862999999989</v>
      </c>
      <c r="F229" s="4">
        <v>914.16862999999989</v>
      </c>
      <c r="H229" s="138">
        <f t="shared" si="3"/>
        <v>1</v>
      </c>
    </row>
    <row r="230" spans="1:8">
      <c r="A230" s="6">
        <v>229</v>
      </c>
      <c r="B230" s="1" t="s">
        <v>7</v>
      </c>
      <c r="C230" s="1" t="s">
        <v>86</v>
      </c>
      <c r="D230" s="4">
        <v>0</v>
      </c>
      <c r="E230" s="4">
        <v>0</v>
      </c>
      <c r="F230" s="4">
        <v>0</v>
      </c>
      <c r="H230" s="138">
        <f t="shared" si="3"/>
        <v>0</v>
      </c>
    </row>
    <row r="231" spans="1:8">
      <c r="A231" s="7">
        <v>230</v>
      </c>
      <c r="B231" s="8" t="s">
        <v>7</v>
      </c>
      <c r="C231" s="8" t="s">
        <v>87</v>
      </c>
      <c r="D231" s="9">
        <v>0</v>
      </c>
      <c r="E231" s="9">
        <v>1910.0026499999999</v>
      </c>
      <c r="F231" s="9">
        <v>1910.0026499999999</v>
      </c>
      <c r="H231" s="138">
        <f t="shared" si="3"/>
        <v>1</v>
      </c>
    </row>
    <row r="232" spans="1:8">
      <c r="A232" s="6">
        <v>231</v>
      </c>
      <c r="B232" s="1" t="s">
        <v>7</v>
      </c>
      <c r="C232" s="1" t="s">
        <v>34</v>
      </c>
      <c r="D232" s="4">
        <v>0</v>
      </c>
      <c r="E232" s="4">
        <v>3.8585174661087039E-2</v>
      </c>
      <c r="F232" s="4">
        <v>1.7952190114128828E-2</v>
      </c>
      <c r="H232" s="138">
        <f t="shared" si="3"/>
        <v>2.1493296592664497</v>
      </c>
    </row>
    <row r="233" spans="1:8">
      <c r="A233" s="6">
        <v>232</v>
      </c>
      <c r="B233" s="1" t="s">
        <v>7</v>
      </c>
      <c r="C233" s="1" t="s">
        <v>88</v>
      </c>
      <c r="D233" s="4">
        <v>0</v>
      </c>
      <c r="E233" s="4">
        <v>0</v>
      </c>
      <c r="F233" s="4">
        <v>0</v>
      </c>
      <c r="H233" s="138">
        <f t="shared" si="3"/>
        <v>0</v>
      </c>
    </row>
    <row r="234" spans="1:8">
      <c r="A234" s="6">
        <v>233</v>
      </c>
      <c r="B234" s="1" t="s">
        <v>7</v>
      </c>
      <c r="C234" s="1" t="s">
        <v>89</v>
      </c>
      <c r="D234" s="4">
        <v>0</v>
      </c>
      <c r="E234" s="4">
        <v>0</v>
      </c>
      <c r="F234" s="4">
        <v>0</v>
      </c>
      <c r="H234" s="138">
        <f t="shared" si="3"/>
        <v>0</v>
      </c>
    </row>
    <row r="235" spans="1:8">
      <c r="A235" s="7">
        <v>234</v>
      </c>
      <c r="B235" s="8" t="s">
        <v>7</v>
      </c>
      <c r="C235" s="8" t="s">
        <v>90</v>
      </c>
      <c r="D235" s="9">
        <v>0</v>
      </c>
      <c r="E235" s="9">
        <v>0</v>
      </c>
      <c r="F235" s="9">
        <v>0</v>
      </c>
      <c r="H235" s="138">
        <f t="shared" si="3"/>
        <v>0</v>
      </c>
    </row>
    <row r="236" spans="1:8">
      <c r="A236" s="6">
        <v>235</v>
      </c>
      <c r="B236" s="1" t="s">
        <v>7</v>
      </c>
      <c r="C236" s="1" t="s">
        <v>34</v>
      </c>
      <c r="D236" s="4">
        <v>0</v>
      </c>
      <c r="E236" s="4">
        <v>0</v>
      </c>
      <c r="F236" s="4">
        <v>0</v>
      </c>
      <c r="H236" s="138">
        <f t="shared" si="3"/>
        <v>0</v>
      </c>
    </row>
    <row r="237" spans="1:8">
      <c r="A237" s="6">
        <v>236</v>
      </c>
      <c r="B237" s="1" t="s">
        <v>7</v>
      </c>
      <c r="C237" s="1" t="s">
        <v>91</v>
      </c>
      <c r="D237" s="4">
        <v>0</v>
      </c>
      <c r="E237" s="4">
        <v>0</v>
      </c>
      <c r="F237" s="4">
        <v>0</v>
      </c>
      <c r="H237" s="138">
        <f t="shared" si="3"/>
        <v>0</v>
      </c>
    </row>
    <row r="238" spans="1:8">
      <c r="A238" s="6">
        <v>237</v>
      </c>
      <c r="B238" s="1" t="s">
        <v>7</v>
      </c>
      <c r="C238" s="1" t="s">
        <v>34</v>
      </c>
      <c r="D238" s="4">
        <v>0</v>
      </c>
      <c r="E238" s="4">
        <v>0</v>
      </c>
      <c r="F238" s="4">
        <v>0</v>
      </c>
      <c r="H238" s="138">
        <f t="shared" si="3"/>
        <v>0</v>
      </c>
    </row>
    <row r="239" spans="1:8">
      <c r="A239" s="6">
        <v>238</v>
      </c>
      <c r="B239" s="1" t="s">
        <v>7</v>
      </c>
      <c r="C239" s="1" t="s">
        <v>92</v>
      </c>
      <c r="D239" s="4">
        <v>0</v>
      </c>
      <c r="E239" s="4">
        <v>0</v>
      </c>
      <c r="F239" s="4">
        <v>0</v>
      </c>
      <c r="H239" s="138">
        <f t="shared" si="3"/>
        <v>0</v>
      </c>
    </row>
    <row r="240" spans="1:8">
      <c r="A240" s="6">
        <v>239</v>
      </c>
      <c r="B240" s="1" t="s">
        <v>7</v>
      </c>
      <c r="C240" s="1" t="s">
        <v>34</v>
      </c>
      <c r="D240" s="4">
        <v>0</v>
      </c>
      <c r="E240" s="4">
        <v>0</v>
      </c>
      <c r="F240" s="4">
        <v>0</v>
      </c>
      <c r="H240" s="138">
        <f t="shared" si="3"/>
        <v>0</v>
      </c>
    </row>
    <row r="241" spans="1:8">
      <c r="A241" s="10">
        <v>240</v>
      </c>
      <c r="B241" s="11" t="s">
        <v>7</v>
      </c>
      <c r="C241" s="11" t="s">
        <v>2</v>
      </c>
      <c r="D241" s="12">
        <v>56892.905479999994</v>
      </c>
      <c r="E241" s="12">
        <v>49500.946069999998</v>
      </c>
      <c r="F241" s="12">
        <v>106393.85154999999</v>
      </c>
      <c r="H241" s="138">
        <f t="shared" si="3"/>
        <v>0.46526134122268276</v>
      </c>
    </row>
    <row r="242" spans="1:8">
      <c r="A242" s="6">
        <v>241</v>
      </c>
      <c r="B242" s="1" t="s">
        <v>8</v>
      </c>
      <c r="C242" s="1" t="s">
        <v>24</v>
      </c>
      <c r="D242" s="4">
        <v>80981.3</v>
      </c>
      <c r="E242" s="4">
        <v>1267.0999999999999</v>
      </c>
      <c r="F242" s="4">
        <v>82248.400000000009</v>
      </c>
      <c r="H242" s="138">
        <f t="shared" si="3"/>
        <v>1.5405770811347088E-2</v>
      </c>
    </row>
    <row r="243" spans="1:8">
      <c r="A243" s="6">
        <v>242</v>
      </c>
      <c r="B243" s="1" t="s">
        <v>8</v>
      </c>
      <c r="C243" s="1" t="s">
        <v>25</v>
      </c>
      <c r="D243" s="4">
        <v>52.3</v>
      </c>
      <c r="E243" s="4">
        <v>0</v>
      </c>
      <c r="F243" s="4">
        <v>52.3</v>
      </c>
      <c r="H243" s="138">
        <f t="shared" si="3"/>
        <v>0</v>
      </c>
    </row>
    <row r="244" spans="1:8">
      <c r="A244" s="6">
        <v>243</v>
      </c>
      <c r="B244" s="1" t="s">
        <v>8</v>
      </c>
      <c r="C244" s="1" t="s">
        <v>26</v>
      </c>
      <c r="D244" s="4">
        <v>139.9</v>
      </c>
      <c r="E244" s="4">
        <v>0</v>
      </c>
      <c r="F244" s="4">
        <v>139.9</v>
      </c>
      <c r="H244" s="138">
        <f t="shared" si="3"/>
        <v>0</v>
      </c>
    </row>
    <row r="245" spans="1:8">
      <c r="A245" s="6">
        <v>244</v>
      </c>
      <c r="B245" s="1" t="s">
        <v>8</v>
      </c>
      <c r="C245" s="1" t="s">
        <v>27</v>
      </c>
      <c r="D245" s="4">
        <v>16242.7</v>
      </c>
      <c r="E245" s="4">
        <v>0</v>
      </c>
      <c r="F245" s="4">
        <v>16242.7</v>
      </c>
      <c r="H245" s="138">
        <f t="shared" si="3"/>
        <v>0</v>
      </c>
    </row>
    <row r="246" spans="1:8">
      <c r="A246" s="6">
        <v>245</v>
      </c>
      <c r="B246" s="1" t="s">
        <v>8</v>
      </c>
      <c r="C246" s="1" t="s">
        <v>28</v>
      </c>
      <c r="D246" s="4">
        <v>4062.4</v>
      </c>
      <c r="E246" s="4">
        <v>1795.8</v>
      </c>
      <c r="F246" s="4">
        <v>5858.2</v>
      </c>
      <c r="H246" s="138">
        <f t="shared" si="3"/>
        <v>0.30654467242497696</v>
      </c>
    </row>
    <row r="247" spans="1:8">
      <c r="A247" s="6">
        <v>246</v>
      </c>
      <c r="B247" s="1" t="s">
        <v>8</v>
      </c>
      <c r="C247" s="1" t="s">
        <v>29</v>
      </c>
      <c r="D247" s="4">
        <v>2425.8000000000002</v>
      </c>
      <c r="E247" s="4">
        <v>47.2</v>
      </c>
      <c r="F247" s="4">
        <v>2473</v>
      </c>
      <c r="H247" s="138">
        <f t="shared" si="3"/>
        <v>1.9086130206227254E-2</v>
      </c>
    </row>
    <row r="248" spans="1:8">
      <c r="A248" s="6">
        <v>247</v>
      </c>
      <c r="B248" s="1" t="s">
        <v>8</v>
      </c>
      <c r="C248" s="1" t="s">
        <v>30</v>
      </c>
      <c r="D248" s="4">
        <v>2891.7</v>
      </c>
      <c r="E248" s="4">
        <v>2.2000000000000002</v>
      </c>
      <c r="F248" s="4">
        <v>2893.8999999999996</v>
      </c>
      <c r="H248" s="138">
        <f t="shared" si="3"/>
        <v>7.6021977262517729E-4</v>
      </c>
    </row>
    <row r="249" spans="1:8">
      <c r="A249" s="6">
        <v>248</v>
      </c>
      <c r="B249" s="1" t="s">
        <v>8</v>
      </c>
      <c r="C249" s="1" t="s">
        <v>31</v>
      </c>
      <c r="D249" s="4">
        <v>16521.8</v>
      </c>
      <c r="E249" s="4">
        <v>3135.4</v>
      </c>
      <c r="F249" s="4">
        <v>19657.2</v>
      </c>
      <c r="H249" s="138">
        <f t="shared" si="3"/>
        <v>0.15950389679099769</v>
      </c>
    </row>
    <row r="250" spans="1:8">
      <c r="A250" s="6">
        <v>249</v>
      </c>
      <c r="B250" s="1" t="s">
        <v>8</v>
      </c>
      <c r="C250" s="1" t="s">
        <v>32</v>
      </c>
      <c r="D250" s="4">
        <v>37</v>
      </c>
      <c r="E250" s="4">
        <v>0</v>
      </c>
      <c r="F250" s="4">
        <v>37</v>
      </c>
      <c r="H250" s="138">
        <f t="shared" si="3"/>
        <v>0</v>
      </c>
    </row>
    <row r="251" spans="1:8">
      <c r="A251" s="7">
        <v>250</v>
      </c>
      <c r="B251" s="8" t="s">
        <v>8</v>
      </c>
      <c r="C251" s="8" t="s">
        <v>33</v>
      </c>
      <c r="D251" s="9">
        <v>123354.9</v>
      </c>
      <c r="E251" s="9">
        <v>6247.6999999999989</v>
      </c>
      <c r="F251" s="9">
        <v>129602.59999999999</v>
      </c>
      <c r="H251" s="138">
        <f t="shared" si="3"/>
        <v>4.820659462078692E-2</v>
      </c>
    </row>
    <row r="252" spans="1:8">
      <c r="A252" s="6">
        <v>251</v>
      </c>
      <c r="B252" s="1" t="s">
        <v>8</v>
      </c>
      <c r="C252" s="1" t="s">
        <v>34</v>
      </c>
      <c r="D252" s="4">
        <v>0.44208757394413895</v>
      </c>
      <c r="E252" s="4">
        <v>2.4290249764589426E-2</v>
      </c>
      <c r="F252" s="4">
        <v>0.24168839829448988</v>
      </c>
      <c r="H252" s="138">
        <f t="shared" si="3"/>
        <v>0.10050234076603257</v>
      </c>
    </row>
    <row r="253" spans="1:8">
      <c r="A253" s="6">
        <v>252</v>
      </c>
      <c r="B253" s="1" t="s">
        <v>8</v>
      </c>
      <c r="C253" s="1" t="s">
        <v>35</v>
      </c>
      <c r="D253" s="4">
        <v>1.1000000000000001</v>
      </c>
      <c r="E253" s="4">
        <v>0</v>
      </c>
      <c r="F253" s="4">
        <v>1.1000000000000001</v>
      </c>
      <c r="H253" s="138">
        <f t="shared" si="3"/>
        <v>0</v>
      </c>
    </row>
    <row r="254" spans="1:8">
      <c r="A254" s="6">
        <v>253</v>
      </c>
      <c r="B254" s="1" t="s">
        <v>8</v>
      </c>
      <c r="C254" s="1" t="s">
        <v>36</v>
      </c>
      <c r="D254" s="4">
        <v>783.4</v>
      </c>
      <c r="E254" s="4">
        <v>10877.6</v>
      </c>
      <c r="F254" s="4">
        <v>11661</v>
      </c>
      <c r="H254" s="138">
        <f t="shared" si="3"/>
        <v>0.93281879770174092</v>
      </c>
    </row>
    <row r="255" spans="1:8">
      <c r="A255" s="6">
        <v>254</v>
      </c>
      <c r="B255" s="1" t="s">
        <v>8</v>
      </c>
      <c r="C255" s="1" t="s">
        <v>37</v>
      </c>
      <c r="D255" s="4">
        <v>175.6</v>
      </c>
      <c r="E255" s="4">
        <v>9993.7000000000007</v>
      </c>
      <c r="F255" s="4">
        <v>10169.300000000001</v>
      </c>
      <c r="H255" s="138">
        <f t="shared" si="3"/>
        <v>0.98273234145909749</v>
      </c>
    </row>
    <row r="256" spans="1:8">
      <c r="A256" s="6">
        <v>255</v>
      </c>
      <c r="B256" s="1" t="s">
        <v>8</v>
      </c>
      <c r="C256" s="1" t="s">
        <v>38</v>
      </c>
      <c r="D256" s="4">
        <v>1869.4</v>
      </c>
      <c r="E256" s="4">
        <v>328.1</v>
      </c>
      <c r="F256" s="4">
        <v>2197.5</v>
      </c>
      <c r="H256" s="138">
        <f t="shared" si="3"/>
        <v>0.14930602957906713</v>
      </c>
    </row>
    <row r="257" spans="1:8">
      <c r="A257" s="7">
        <v>256</v>
      </c>
      <c r="B257" s="8" t="s">
        <v>8</v>
      </c>
      <c r="C257" s="8" t="s">
        <v>39</v>
      </c>
      <c r="D257" s="9">
        <v>2829.5</v>
      </c>
      <c r="E257" s="9">
        <v>21199.4</v>
      </c>
      <c r="F257" s="9">
        <v>24028.9</v>
      </c>
      <c r="H257" s="138">
        <f t="shared" si="3"/>
        <v>0.88224596215390638</v>
      </c>
    </row>
    <row r="258" spans="1:8">
      <c r="A258" s="6">
        <v>257</v>
      </c>
      <c r="B258" s="1" t="s">
        <v>8</v>
      </c>
      <c r="C258" s="1" t="s">
        <v>34</v>
      </c>
      <c r="D258" s="4">
        <v>1.0140552101902244E-2</v>
      </c>
      <c r="E258" s="4">
        <v>8.2420526091111487E-2</v>
      </c>
      <c r="F258" s="4">
        <v>4.4810106847998951E-2</v>
      </c>
      <c r="H258" s="138">
        <f t="shared" si="3"/>
        <v>1.8393289346684982</v>
      </c>
    </row>
    <row r="259" spans="1:8">
      <c r="A259" s="6">
        <v>258</v>
      </c>
      <c r="B259" s="1" t="s">
        <v>8</v>
      </c>
      <c r="C259" s="1" t="s">
        <v>40</v>
      </c>
      <c r="D259" s="4">
        <v>0</v>
      </c>
      <c r="E259" s="4">
        <v>0</v>
      </c>
      <c r="F259" s="4">
        <v>0</v>
      </c>
      <c r="H259" s="138">
        <f t="shared" ref="H259:H322" si="4">IFERROR(E259/F259,0)</f>
        <v>0</v>
      </c>
    </row>
    <row r="260" spans="1:8">
      <c r="A260" s="6">
        <v>259</v>
      </c>
      <c r="B260" s="1" t="s">
        <v>8</v>
      </c>
      <c r="C260" s="1" t="s">
        <v>41</v>
      </c>
      <c r="D260" s="4">
        <v>776.6</v>
      </c>
      <c r="E260" s="4">
        <v>1187.7</v>
      </c>
      <c r="F260" s="4">
        <v>1964.3000000000002</v>
      </c>
      <c r="H260" s="138">
        <f t="shared" si="4"/>
        <v>0.60464287532454308</v>
      </c>
    </row>
    <row r="261" spans="1:8">
      <c r="A261" s="6">
        <v>260</v>
      </c>
      <c r="B261" s="1" t="s">
        <v>8</v>
      </c>
      <c r="C261" s="1" t="s">
        <v>42</v>
      </c>
      <c r="D261" s="4">
        <v>353.9</v>
      </c>
      <c r="E261" s="4">
        <v>246.2</v>
      </c>
      <c r="F261" s="4">
        <v>600.09999999999991</v>
      </c>
      <c r="H261" s="138">
        <f t="shared" si="4"/>
        <v>0.41026495584069328</v>
      </c>
    </row>
    <row r="262" spans="1:8">
      <c r="A262" s="6">
        <v>261</v>
      </c>
      <c r="B262" s="1" t="s">
        <v>8</v>
      </c>
      <c r="C262" s="1" t="s">
        <v>43</v>
      </c>
      <c r="D262" s="4">
        <v>1071.3</v>
      </c>
      <c r="E262" s="4">
        <v>10375.200000000001</v>
      </c>
      <c r="F262" s="4">
        <v>11446.5</v>
      </c>
      <c r="H262" s="138">
        <f t="shared" si="4"/>
        <v>0.9064080723365221</v>
      </c>
    </row>
    <row r="263" spans="1:8">
      <c r="A263" s="6">
        <v>262</v>
      </c>
      <c r="B263" s="1" t="s">
        <v>8</v>
      </c>
      <c r="C263" s="1" t="s">
        <v>44</v>
      </c>
      <c r="D263" s="4">
        <v>0</v>
      </c>
      <c r="E263" s="4">
        <v>0</v>
      </c>
      <c r="F263" s="4">
        <v>0</v>
      </c>
      <c r="H263" s="138">
        <f t="shared" si="4"/>
        <v>0</v>
      </c>
    </row>
    <row r="264" spans="1:8">
      <c r="A264" s="6">
        <v>263</v>
      </c>
      <c r="B264" s="1" t="s">
        <v>8</v>
      </c>
      <c r="C264" s="1" t="s">
        <v>45</v>
      </c>
      <c r="D264" s="4">
        <v>0</v>
      </c>
      <c r="E264" s="4">
        <v>5.8</v>
      </c>
      <c r="F264" s="4">
        <v>5.8</v>
      </c>
      <c r="H264" s="138">
        <f t="shared" si="4"/>
        <v>1</v>
      </c>
    </row>
    <row r="265" spans="1:8">
      <c r="A265" s="7">
        <v>264</v>
      </c>
      <c r="B265" s="8" t="s">
        <v>8</v>
      </c>
      <c r="C265" s="8" t="s">
        <v>46</v>
      </c>
      <c r="D265" s="9">
        <v>2201.8000000000002</v>
      </c>
      <c r="E265" s="9">
        <v>11814.9</v>
      </c>
      <c r="F265" s="9">
        <v>14016.7</v>
      </c>
      <c r="H265" s="138">
        <f t="shared" si="4"/>
        <v>0.84291595025933341</v>
      </c>
    </row>
    <row r="266" spans="1:8">
      <c r="A266" s="6">
        <v>265</v>
      </c>
      <c r="B266" s="1" t="s">
        <v>8</v>
      </c>
      <c r="C266" s="1" t="s">
        <v>34</v>
      </c>
      <c r="D266" s="4">
        <v>7.8909586916304526E-3</v>
      </c>
      <c r="E266" s="4">
        <v>4.5934803518678499E-2</v>
      </c>
      <c r="F266" s="4">
        <v>2.6138933727983673E-2</v>
      </c>
      <c r="H266" s="138">
        <f t="shared" si="4"/>
        <v>1.7573327204813207</v>
      </c>
    </row>
    <row r="267" spans="1:8">
      <c r="A267" s="6">
        <v>266</v>
      </c>
      <c r="B267" s="1" t="s">
        <v>8</v>
      </c>
      <c r="C267" s="1" t="s">
        <v>47</v>
      </c>
      <c r="D267" s="4">
        <v>11605.1</v>
      </c>
      <c r="E267" s="4">
        <v>13.7</v>
      </c>
      <c r="F267" s="4">
        <v>11618.800000000001</v>
      </c>
      <c r="H267" s="138">
        <f t="shared" si="4"/>
        <v>1.1791234895169895E-3</v>
      </c>
    </row>
    <row r="268" spans="1:8">
      <c r="A268" s="6">
        <v>267</v>
      </c>
      <c r="B268" s="1" t="s">
        <v>8</v>
      </c>
      <c r="C268" s="1" t="s">
        <v>48</v>
      </c>
      <c r="D268" s="4">
        <v>9533.2000000000007</v>
      </c>
      <c r="E268" s="4">
        <v>75.7</v>
      </c>
      <c r="F268" s="4">
        <v>9608.9000000000015</v>
      </c>
      <c r="H268" s="138">
        <f t="shared" si="4"/>
        <v>7.8781129994067983E-3</v>
      </c>
    </row>
    <row r="269" spans="1:8">
      <c r="A269" s="6">
        <v>268</v>
      </c>
      <c r="B269" s="1" t="s">
        <v>8</v>
      </c>
      <c r="C269" s="1" t="s">
        <v>49</v>
      </c>
      <c r="D269" s="4">
        <v>283.5</v>
      </c>
      <c r="E269" s="4">
        <v>4.5999999999999996</v>
      </c>
      <c r="F269" s="4">
        <v>288.10000000000002</v>
      </c>
      <c r="H269" s="138">
        <f t="shared" si="4"/>
        <v>1.5966678236723358E-2</v>
      </c>
    </row>
    <row r="270" spans="1:8">
      <c r="A270" s="6">
        <v>269</v>
      </c>
      <c r="B270" s="1" t="s">
        <v>8</v>
      </c>
      <c r="C270" s="1" t="s">
        <v>50</v>
      </c>
      <c r="D270" s="4">
        <v>0</v>
      </c>
      <c r="E270" s="4">
        <v>0</v>
      </c>
      <c r="F270" s="4">
        <v>0</v>
      </c>
      <c r="H270" s="138">
        <f t="shared" si="4"/>
        <v>0</v>
      </c>
    </row>
    <row r="271" spans="1:8">
      <c r="A271" s="6">
        <v>270</v>
      </c>
      <c r="B271" s="1" t="s">
        <v>8</v>
      </c>
      <c r="C271" s="1" t="s">
        <v>51</v>
      </c>
      <c r="D271" s="4">
        <v>697.2</v>
      </c>
      <c r="E271" s="4">
        <v>31.2</v>
      </c>
      <c r="F271" s="4">
        <v>728.40000000000009</v>
      </c>
      <c r="H271" s="138">
        <f t="shared" si="4"/>
        <v>4.2833607907742995E-2</v>
      </c>
    </row>
    <row r="272" spans="1:8">
      <c r="A272" s="7">
        <v>271</v>
      </c>
      <c r="B272" s="8" t="s">
        <v>8</v>
      </c>
      <c r="C272" s="8" t="s">
        <v>52</v>
      </c>
      <c r="D272" s="9">
        <v>22119.000000000004</v>
      </c>
      <c r="E272" s="9">
        <v>125.2</v>
      </c>
      <c r="F272" s="9">
        <v>22244.200000000004</v>
      </c>
      <c r="H272" s="138">
        <f t="shared" si="4"/>
        <v>5.6284334792889822E-3</v>
      </c>
    </row>
    <row r="273" spans="1:8">
      <c r="A273" s="6">
        <v>272</v>
      </c>
      <c r="B273" s="1" t="s">
        <v>8</v>
      </c>
      <c r="C273" s="1" t="s">
        <v>34</v>
      </c>
      <c r="D273" s="4">
        <v>7.9271557498489409E-2</v>
      </c>
      <c r="E273" s="4">
        <v>4.8676141148368149E-4</v>
      </c>
      <c r="F273" s="4">
        <v>4.1481922965606349E-2</v>
      </c>
      <c r="H273" s="138">
        <f t="shared" si="4"/>
        <v>1.1734301996734023E-2</v>
      </c>
    </row>
    <row r="274" spans="1:8">
      <c r="A274" s="6">
        <v>273</v>
      </c>
      <c r="B274" s="1" t="s">
        <v>8</v>
      </c>
      <c r="C274" s="1" t="s">
        <v>53</v>
      </c>
      <c r="D274" s="4">
        <v>1414.9</v>
      </c>
      <c r="E274" s="4">
        <v>8303.9</v>
      </c>
      <c r="F274" s="4">
        <v>9718.7999999999993</v>
      </c>
      <c r="H274" s="138">
        <f t="shared" si="4"/>
        <v>0.85441618306786848</v>
      </c>
    </row>
    <row r="275" spans="1:8">
      <c r="A275" s="6">
        <v>274</v>
      </c>
      <c r="B275" s="1" t="s">
        <v>8</v>
      </c>
      <c r="C275" s="1" t="s">
        <v>54</v>
      </c>
      <c r="D275" s="4">
        <v>298.39999999999998</v>
      </c>
      <c r="E275" s="4">
        <v>15138.9</v>
      </c>
      <c r="F275" s="4">
        <v>15437.3</v>
      </c>
      <c r="H275" s="138">
        <f t="shared" si="4"/>
        <v>0.98067019491750507</v>
      </c>
    </row>
    <row r="276" spans="1:8">
      <c r="A276" s="6">
        <v>275</v>
      </c>
      <c r="B276" s="1" t="s">
        <v>8</v>
      </c>
      <c r="C276" s="1" t="s">
        <v>55</v>
      </c>
      <c r="D276" s="4">
        <v>1877.3</v>
      </c>
      <c r="E276" s="4">
        <v>820.8</v>
      </c>
      <c r="F276" s="4">
        <v>2698.1</v>
      </c>
      <c r="H276" s="138">
        <f t="shared" si="4"/>
        <v>0.30421407657240279</v>
      </c>
    </row>
    <row r="277" spans="1:8">
      <c r="A277" s="6">
        <v>276</v>
      </c>
      <c r="B277" s="1" t="s">
        <v>8</v>
      </c>
      <c r="C277" s="1" t="s">
        <v>56</v>
      </c>
      <c r="D277" s="4">
        <v>1161.9000000000001</v>
      </c>
      <c r="E277" s="4">
        <v>0</v>
      </c>
      <c r="F277" s="4">
        <v>1161.9000000000001</v>
      </c>
      <c r="H277" s="138">
        <f t="shared" si="4"/>
        <v>0</v>
      </c>
    </row>
    <row r="278" spans="1:8">
      <c r="A278" s="6">
        <v>277</v>
      </c>
      <c r="B278" s="1" t="s">
        <v>8</v>
      </c>
      <c r="C278" s="1" t="s">
        <v>57</v>
      </c>
      <c r="D278" s="4">
        <v>38724.9</v>
      </c>
      <c r="E278" s="4">
        <v>81769.3</v>
      </c>
      <c r="F278" s="4">
        <v>120494.20000000001</v>
      </c>
      <c r="H278" s="138">
        <f t="shared" si="4"/>
        <v>0.67861606616750014</v>
      </c>
    </row>
    <row r="279" spans="1:8">
      <c r="A279" s="6">
        <v>278</v>
      </c>
      <c r="B279" s="1" t="s">
        <v>8</v>
      </c>
      <c r="C279" s="1" t="s">
        <v>58</v>
      </c>
      <c r="D279" s="4">
        <v>664.9</v>
      </c>
      <c r="E279" s="4">
        <v>16154.2</v>
      </c>
      <c r="F279" s="4">
        <v>16819.100000000002</v>
      </c>
      <c r="H279" s="138">
        <f t="shared" si="4"/>
        <v>0.96046756366274044</v>
      </c>
    </row>
    <row r="280" spans="1:8">
      <c r="A280" s="6">
        <v>279</v>
      </c>
      <c r="B280" s="1" t="s">
        <v>8</v>
      </c>
      <c r="C280" s="1" t="s">
        <v>59</v>
      </c>
      <c r="D280" s="4">
        <v>973.4</v>
      </c>
      <c r="E280" s="4">
        <v>9.9</v>
      </c>
      <c r="F280" s="4">
        <v>983.3</v>
      </c>
      <c r="H280" s="138">
        <f t="shared" si="4"/>
        <v>1.0068137902979763E-2</v>
      </c>
    </row>
    <row r="281" spans="1:8">
      <c r="A281" s="7">
        <v>280</v>
      </c>
      <c r="B281" s="8" t="s">
        <v>8</v>
      </c>
      <c r="C281" s="8" t="s">
        <v>60</v>
      </c>
      <c r="D281" s="9">
        <v>45115.700000000004</v>
      </c>
      <c r="E281" s="9">
        <v>122196.99999999999</v>
      </c>
      <c r="F281" s="9">
        <v>167312.69999999998</v>
      </c>
      <c r="H281" s="138">
        <f t="shared" si="4"/>
        <v>0.73035101340185171</v>
      </c>
    </row>
    <row r="282" spans="1:8">
      <c r="A282" s="6">
        <v>281</v>
      </c>
      <c r="B282" s="1" t="s">
        <v>8</v>
      </c>
      <c r="C282" s="1" t="s">
        <v>34</v>
      </c>
      <c r="D282" s="4">
        <v>0.16168867519483696</v>
      </c>
      <c r="E282" s="4">
        <v>0.47508613577533082</v>
      </c>
      <c r="F282" s="4">
        <v>0.31201178431085869</v>
      </c>
      <c r="H282" s="138">
        <f t="shared" si="4"/>
        <v>1.5226544626340153</v>
      </c>
    </row>
    <row r="283" spans="1:8">
      <c r="A283" s="6">
        <v>282</v>
      </c>
      <c r="B283" s="1" t="s">
        <v>8</v>
      </c>
      <c r="C283" s="1" t="s">
        <v>61</v>
      </c>
      <c r="D283" s="4">
        <v>4586.8</v>
      </c>
      <c r="E283" s="4">
        <v>33.5</v>
      </c>
      <c r="F283" s="4">
        <v>4620.3</v>
      </c>
      <c r="H283" s="138">
        <f t="shared" si="4"/>
        <v>7.250611432158085E-3</v>
      </c>
    </row>
    <row r="284" spans="1:8">
      <c r="A284" s="6">
        <v>283</v>
      </c>
      <c r="B284" s="1" t="s">
        <v>8</v>
      </c>
      <c r="C284" s="1" t="s">
        <v>62</v>
      </c>
      <c r="D284" s="4">
        <v>6374</v>
      </c>
      <c r="E284" s="4">
        <v>0</v>
      </c>
      <c r="F284" s="4">
        <v>6374</v>
      </c>
      <c r="H284" s="138">
        <f t="shared" si="4"/>
        <v>0</v>
      </c>
    </row>
    <row r="285" spans="1:8">
      <c r="A285" s="6">
        <v>284</v>
      </c>
      <c r="B285" s="1" t="s">
        <v>8</v>
      </c>
      <c r="C285" s="1" t="s">
        <v>63</v>
      </c>
      <c r="D285" s="4">
        <v>17953.2</v>
      </c>
      <c r="E285" s="4">
        <v>3247.3</v>
      </c>
      <c r="F285" s="4">
        <v>21200.5</v>
      </c>
      <c r="H285" s="138">
        <f t="shared" si="4"/>
        <v>0.15317091578028821</v>
      </c>
    </row>
    <row r="286" spans="1:8">
      <c r="A286" s="6">
        <v>285</v>
      </c>
      <c r="B286" s="1" t="s">
        <v>8</v>
      </c>
      <c r="C286" s="1" t="s">
        <v>64</v>
      </c>
      <c r="D286" s="4">
        <v>0</v>
      </c>
      <c r="E286" s="4">
        <v>0</v>
      </c>
      <c r="F286" s="4">
        <v>0</v>
      </c>
      <c r="H286" s="138">
        <f t="shared" si="4"/>
        <v>0</v>
      </c>
    </row>
    <row r="287" spans="1:8">
      <c r="A287" s="6">
        <v>286</v>
      </c>
      <c r="B287" s="1" t="s">
        <v>8</v>
      </c>
      <c r="C287" s="1" t="s">
        <v>65</v>
      </c>
      <c r="D287" s="4">
        <v>6024</v>
      </c>
      <c r="E287" s="4">
        <v>90.3</v>
      </c>
      <c r="F287" s="4">
        <v>6114.3</v>
      </c>
      <c r="H287" s="138">
        <f t="shared" si="4"/>
        <v>1.4768657082576908E-2</v>
      </c>
    </row>
    <row r="288" spans="1:8">
      <c r="A288" s="7">
        <v>287</v>
      </c>
      <c r="B288" s="8" t="s">
        <v>8</v>
      </c>
      <c r="C288" s="8" t="s">
        <v>66</v>
      </c>
      <c r="D288" s="9">
        <v>34938</v>
      </c>
      <c r="E288" s="9">
        <v>3371.1000000000004</v>
      </c>
      <c r="F288" s="9">
        <v>38309.1</v>
      </c>
      <c r="H288" s="138">
        <f t="shared" si="4"/>
        <v>8.7997368771388529E-2</v>
      </c>
    </row>
    <row r="289" spans="1:8">
      <c r="A289" s="6">
        <v>288</v>
      </c>
      <c r="B289" s="1" t="s">
        <v>8</v>
      </c>
      <c r="C289" s="1" t="s">
        <v>34</v>
      </c>
      <c r="D289" s="4">
        <v>0.12521315049876677</v>
      </c>
      <c r="E289" s="4">
        <v>1.3106400912561014E-2</v>
      </c>
      <c r="F289" s="4">
        <v>7.1440426496871531E-2</v>
      </c>
      <c r="H289" s="138">
        <f t="shared" si="4"/>
        <v>0.18345916388300063</v>
      </c>
    </row>
    <row r="290" spans="1:8">
      <c r="A290" s="6">
        <v>289</v>
      </c>
      <c r="B290" s="1" t="s">
        <v>8</v>
      </c>
      <c r="C290" s="1" t="s">
        <v>67</v>
      </c>
      <c r="D290" s="4">
        <v>1611</v>
      </c>
      <c r="E290" s="4">
        <v>40.200000000000003</v>
      </c>
      <c r="F290" s="4">
        <v>1651.2</v>
      </c>
      <c r="H290" s="138">
        <f t="shared" si="4"/>
        <v>2.4345930232558141E-2</v>
      </c>
    </row>
    <row r="291" spans="1:8">
      <c r="A291" s="6">
        <v>290</v>
      </c>
      <c r="B291" s="1" t="s">
        <v>8</v>
      </c>
      <c r="C291" s="1" t="s">
        <v>68</v>
      </c>
      <c r="D291" s="4">
        <v>5423.5</v>
      </c>
      <c r="E291" s="4">
        <v>3964.7</v>
      </c>
      <c r="F291" s="4">
        <v>9388.2000000000007</v>
      </c>
      <c r="H291" s="138">
        <f t="shared" si="4"/>
        <v>0.42230672546388015</v>
      </c>
    </row>
    <row r="292" spans="1:8">
      <c r="A292" s="6">
        <v>291</v>
      </c>
      <c r="B292" s="1" t="s">
        <v>8</v>
      </c>
      <c r="C292" s="1" t="s">
        <v>69</v>
      </c>
      <c r="D292" s="4">
        <v>6346.2</v>
      </c>
      <c r="E292" s="4">
        <v>8277.1</v>
      </c>
      <c r="F292" s="4">
        <v>14623.3</v>
      </c>
      <c r="H292" s="138">
        <f t="shared" si="4"/>
        <v>0.56602134949019722</v>
      </c>
    </row>
    <row r="293" spans="1:8">
      <c r="A293" s="6">
        <v>292</v>
      </c>
      <c r="B293" s="1" t="s">
        <v>8</v>
      </c>
      <c r="C293" s="1" t="s">
        <v>70</v>
      </c>
      <c r="D293" s="4">
        <v>1406.8</v>
      </c>
      <c r="E293" s="4">
        <v>26</v>
      </c>
      <c r="F293" s="4">
        <v>1432.8</v>
      </c>
      <c r="H293" s="138">
        <f t="shared" si="4"/>
        <v>1.8146286990508097E-2</v>
      </c>
    </row>
    <row r="294" spans="1:8">
      <c r="A294" s="6">
        <v>293</v>
      </c>
      <c r="B294" s="1" t="s">
        <v>8</v>
      </c>
      <c r="C294" s="1" t="s">
        <v>71</v>
      </c>
      <c r="D294" s="4">
        <v>5722.6</v>
      </c>
      <c r="E294" s="4">
        <v>4801.7</v>
      </c>
      <c r="F294" s="4">
        <v>10524.3</v>
      </c>
      <c r="H294" s="138">
        <f t="shared" si="4"/>
        <v>0.45624887165892269</v>
      </c>
    </row>
    <row r="295" spans="1:8">
      <c r="A295" s="6">
        <v>294</v>
      </c>
      <c r="B295" s="1" t="s">
        <v>8</v>
      </c>
      <c r="C295" s="1" t="s">
        <v>72</v>
      </c>
      <c r="D295" s="4">
        <v>0</v>
      </c>
      <c r="E295" s="4">
        <v>0</v>
      </c>
      <c r="F295" s="4">
        <v>0</v>
      </c>
      <c r="H295" s="138">
        <f t="shared" si="4"/>
        <v>0</v>
      </c>
    </row>
    <row r="296" spans="1:8">
      <c r="A296" s="6">
        <v>295</v>
      </c>
      <c r="B296" s="1" t="s">
        <v>8</v>
      </c>
      <c r="C296" s="1" t="s">
        <v>73</v>
      </c>
      <c r="D296" s="4">
        <v>3347.4</v>
      </c>
      <c r="E296" s="4">
        <v>23.5</v>
      </c>
      <c r="F296" s="4">
        <v>3370.9</v>
      </c>
      <c r="H296" s="138">
        <f t="shared" si="4"/>
        <v>6.9714319617906195E-3</v>
      </c>
    </row>
    <row r="297" spans="1:8">
      <c r="A297" s="6">
        <v>296</v>
      </c>
      <c r="B297" s="1" t="s">
        <v>8</v>
      </c>
      <c r="C297" s="1" t="s">
        <v>74</v>
      </c>
      <c r="D297" s="4">
        <v>14269.4</v>
      </c>
      <c r="E297" s="4">
        <v>7547.9</v>
      </c>
      <c r="F297" s="4">
        <v>21817.3</v>
      </c>
      <c r="H297" s="138">
        <f t="shared" si="4"/>
        <v>0.345959399192384</v>
      </c>
    </row>
    <row r="298" spans="1:8">
      <c r="A298" s="6">
        <v>297</v>
      </c>
      <c r="B298" s="1" t="s">
        <v>8</v>
      </c>
      <c r="C298" s="1" t="s">
        <v>75</v>
      </c>
      <c r="D298" s="4">
        <v>1567.1</v>
      </c>
      <c r="E298" s="4">
        <v>132.4</v>
      </c>
      <c r="F298" s="4">
        <v>1699.5</v>
      </c>
      <c r="H298" s="138">
        <f t="shared" si="4"/>
        <v>7.7905266254780822E-2</v>
      </c>
    </row>
    <row r="299" spans="1:8">
      <c r="A299" s="6">
        <v>298</v>
      </c>
      <c r="B299" s="1" t="s">
        <v>8</v>
      </c>
      <c r="C299" s="1" t="s">
        <v>76</v>
      </c>
      <c r="D299" s="4">
        <v>310.7</v>
      </c>
      <c r="E299" s="4">
        <v>308</v>
      </c>
      <c r="F299" s="4">
        <v>618.70000000000005</v>
      </c>
      <c r="H299" s="138">
        <f t="shared" si="4"/>
        <v>0.49781800549539351</v>
      </c>
    </row>
    <row r="300" spans="1:8">
      <c r="A300" s="6">
        <v>299</v>
      </c>
      <c r="B300" s="1" t="s">
        <v>8</v>
      </c>
      <c r="C300" s="1" t="s">
        <v>77</v>
      </c>
      <c r="D300" s="4">
        <v>448.1</v>
      </c>
      <c r="E300" s="4">
        <v>46.5</v>
      </c>
      <c r="F300" s="4">
        <v>494.6</v>
      </c>
      <c r="H300" s="138">
        <f t="shared" si="4"/>
        <v>9.4015365952284671E-2</v>
      </c>
    </row>
    <row r="301" spans="1:8">
      <c r="A301" s="6">
        <v>300</v>
      </c>
      <c r="B301" s="1" t="s">
        <v>8</v>
      </c>
      <c r="C301" s="1" t="s">
        <v>78</v>
      </c>
      <c r="D301" s="4">
        <v>2240.8000000000002</v>
      </c>
      <c r="E301" s="4">
        <v>383.1</v>
      </c>
      <c r="F301" s="4">
        <v>2623.9</v>
      </c>
      <c r="H301" s="138">
        <f t="shared" si="4"/>
        <v>0.1460040397881017</v>
      </c>
    </row>
    <row r="302" spans="1:8">
      <c r="A302" s="6">
        <v>301</v>
      </c>
      <c r="B302" s="1" t="s">
        <v>8</v>
      </c>
      <c r="C302" s="1" t="s">
        <v>79</v>
      </c>
      <c r="D302" s="4">
        <v>0</v>
      </c>
      <c r="E302" s="4">
        <v>0</v>
      </c>
      <c r="F302" s="4">
        <v>0</v>
      </c>
      <c r="H302" s="138">
        <f t="shared" si="4"/>
        <v>0</v>
      </c>
    </row>
    <row r="303" spans="1:8">
      <c r="A303" s="7">
        <v>302</v>
      </c>
      <c r="B303" s="8" t="s">
        <v>8</v>
      </c>
      <c r="C303" s="8" t="s">
        <v>80</v>
      </c>
      <c r="D303" s="9">
        <v>42693.599999999999</v>
      </c>
      <c r="E303" s="9">
        <v>25551.1</v>
      </c>
      <c r="F303" s="9">
        <v>68244.7</v>
      </c>
      <c r="H303" s="138">
        <f t="shared" si="4"/>
        <v>0.3744041661843337</v>
      </c>
    </row>
    <row r="304" spans="1:8">
      <c r="A304" s="6">
        <v>303</v>
      </c>
      <c r="B304" s="1" t="s">
        <v>8</v>
      </c>
      <c r="C304" s="1" t="s">
        <v>34</v>
      </c>
      <c r="D304" s="4">
        <v>0.15300819056998538</v>
      </c>
      <c r="E304" s="4">
        <v>9.9339373010868148E-2</v>
      </c>
      <c r="F304" s="4">
        <v>0.12726559679426164</v>
      </c>
      <c r="H304" s="138">
        <f t="shared" si="4"/>
        <v>0.78056737651936525</v>
      </c>
    </row>
    <row r="305" spans="1:8">
      <c r="A305" s="6">
        <v>304</v>
      </c>
      <c r="B305" s="1" t="s">
        <v>8</v>
      </c>
      <c r="C305" s="1" t="s">
        <v>81</v>
      </c>
      <c r="D305" s="4">
        <v>0</v>
      </c>
      <c r="E305" s="4">
        <v>27818.3</v>
      </c>
      <c r="F305" s="4">
        <v>27818.3</v>
      </c>
      <c r="H305" s="138">
        <f t="shared" si="4"/>
        <v>1</v>
      </c>
    </row>
    <row r="306" spans="1:8">
      <c r="A306" s="6">
        <v>305</v>
      </c>
      <c r="B306" s="1" t="s">
        <v>8</v>
      </c>
      <c r="C306" s="1" t="s">
        <v>82</v>
      </c>
      <c r="D306" s="4">
        <v>0</v>
      </c>
      <c r="E306" s="4">
        <v>22514.2</v>
      </c>
      <c r="F306" s="4">
        <v>22514.2</v>
      </c>
      <c r="H306" s="138">
        <f t="shared" si="4"/>
        <v>1</v>
      </c>
    </row>
    <row r="307" spans="1:8">
      <c r="A307" s="6">
        <v>306</v>
      </c>
      <c r="B307" s="1" t="s">
        <v>8</v>
      </c>
      <c r="C307" s="1" t="s">
        <v>83</v>
      </c>
      <c r="D307" s="4">
        <v>0</v>
      </c>
      <c r="E307" s="4">
        <v>1422.1</v>
      </c>
      <c r="F307" s="4">
        <v>1422.1</v>
      </c>
      <c r="H307" s="138">
        <f t="shared" si="4"/>
        <v>1</v>
      </c>
    </row>
    <row r="308" spans="1:8">
      <c r="A308" s="6">
        <v>307</v>
      </c>
      <c r="B308" s="1" t="s">
        <v>8</v>
      </c>
      <c r="C308" s="1" t="s">
        <v>84</v>
      </c>
      <c r="D308" s="4">
        <v>0</v>
      </c>
      <c r="E308" s="4">
        <v>2120.8000000000002</v>
      </c>
      <c r="F308" s="4">
        <v>2120.8000000000002</v>
      </c>
      <c r="H308" s="138">
        <f t="shared" si="4"/>
        <v>1</v>
      </c>
    </row>
    <row r="309" spans="1:8">
      <c r="A309" s="6">
        <v>308</v>
      </c>
      <c r="B309" s="1" t="s">
        <v>8</v>
      </c>
      <c r="C309" s="1" t="s">
        <v>85</v>
      </c>
      <c r="D309" s="4">
        <v>0</v>
      </c>
      <c r="E309" s="4">
        <v>11040.3</v>
      </c>
      <c r="F309" s="4">
        <v>11040.3</v>
      </c>
      <c r="H309" s="138">
        <f t="shared" si="4"/>
        <v>1</v>
      </c>
    </row>
    <row r="310" spans="1:8">
      <c r="A310" s="6">
        <v>309</v>
      </c>
      <c r="B310" s="1" t="s">
        <v>8</v>
      </c>
      <c r="C310" s="1" t="s">
        <v>86</v>
      </c>
      <c r="D310" s="4">
        <v>0</v>
      </c>
      <c r="E310" s="4">
        <v>0</v>
      </c>
      <c r="F310" s="4">
        <v>0</v>
      </c>
      <c r="H310" s="138">
        <f t="shared" si="4"/>
        <v>0</v>
      </c>
    </row>
    <row r="311" spans="1:8">
      <c r="A311" s="7">
        <v>310</v>
      </c>
      <c r="B311" s="8" t="s">
        <v>8</v>
      </c>
      <c r="C311" s="8" t="s">
        <v>87</v>
      </c>
      <c r="D311" s="9">
        <v>0</v>
      </c>
      <c r="E311" s="9">
        <v>64915.7</v>
      </c>
      <c r="F311" s="9">
        <v>64915.7</v>
      </c>
      <c r="H311" s="138">
        <f t="shared" si="4"/>
        <v>1</v>
      </c>
    </row>
    <row r="312" spans="1:8">
      <c r="A312" s="6">
        <v>311</v>
      </c>
      <c r="B312" s="1" t="s">
        <v>8</v>
      </c>
      <c r="C312" s="1" t="s">
        <v>34</v>
      </c>
      <c r="D312" s="4">
        <v>0</v>
      </c>
      <c r="E312" s="4">
        <v>0.25238384791893947</v>
      </c>
      <c r="F312" s="4">
        <v>0.12105753709544112</v>
      </c>
      <c r="H312" s="138">
        <f t="shared" si="4"/>
        <v>2.0848255629053596</v>
      </c>
    </row>
    <row r="313" spans="1:8">
      <c r="A313" s="6">
        <v>312</v>
      </c>
      <c r="B313" s="1" t="s">
        <v>8</v>
      </c>
      <c r="C313" s="1" t="s">
        <v>88</v>
      </c>
      <c r="D313" s="4">
        <v>0</v>
      </c>
      <c r="E313" s="4">
        <v>1107.9000000000001</v>
      </c>
      <c r="F313" s="4">
        <v>1107.9000000000001</v>
      </c>
      <c r="H313" s="138">
        <f t="shared" si="4"/>
        <v>1</v>
      </c>
    </row>
    <row r="314" spans="1:8">
      <c r="A314" s="6">
        <v>313</v>
      </c>
      <c r="B314" s="1" t="s">
        <v>8</v>
      </c>
      <c r="C314" s="1" t="s">
        <v>89</v>
      </c>
      <c r="D314" s="4">
        <v>0</v>
      </c>
      <c r="E314" s="4">
        <v>0</v>
      </c>
      <c r="F314" s="4">
        <v>0</v>
      </c>
      <c r="H314" s="138">
        <f t="shared" si="4"/>
        <v>0</v>
      </c>
    </row>
    <row r="315" spans="1:8">
      <c r="A315" s="7">
        <v>314</v>
      </c>
      <c r="B315" s="8" t="s">
        <v>8</v>
      </c>
      <c r="C315" s="8" t="s">
        <v>90</v>
      </c>
      <c r="D315" s="9">
        <v>0</v>
      </c>
      <c r="E315" s="9">
        <v>1107.9000000000001</v>
      </c>
      <c r="F315" s="9">
        <v>1107.9000000000001</v>
      </c>
      <c r="H315" s="138">
        <f t="shared" si="4"/>
        <v>1</v>
      </c>
    </row>
    <row r="316" spans="1:8">
      <c r="A316" s="6">
        <v>315</v>
      </c>
      <c r="B316" s="1" t="s">
        <v>8</v>
      </c>
      <c r="C316" s="1" t="s">
        <v>34</v>
      </c>
      <c r="D316" s="4">
        <v>0</v>
      </c>
      <c r="E316" s="4">
        <v>4.3073719471467316E-3</v>
      </c>
      <c r="F316" s="4">
        <v>2.0660586783788704E-3</v>
      </c>
      <c r="H316" s="138">
        <f t="shared" si="4"/>
        <v>2.0848255629053596</v>
      </c>
    </row>
    <row r="317" spans="1:8">
      <c r="A317" s="6">
        <v>316</v>
      </c>
      <c r="B317" s="1" t="s">
        <v>8</v>
      </c>
      <c r="C317" s="1" t="s">
        <v>91</v>
      </c>
      <c r="D317" s="4">
        <v>3078.3</v>
      </c>
      <c r="E317" s="4">
        <v>0</v>
      </c>
      <c r="F317" s="4">
        <v>3078.3</v>
      </c>
      <c r="H317" s="138">
        <f t="shared" si="4"/>
        <v>0</v>
      </c>
    </row>
    <row r="318" spans="1:8">
      <c r="A318" s="6">
        <v>317</v>
      </c>
      <c r="B318" s="1" t="s">
        <v>8</v>
      </c>
      <c r="C318" s="1" t="s">
        <v>34</v>
      </c>
      <c r="D318" s="4">
        <v>1.1032218248908175E-2</v>
      </c>
      <c r="E318" s="4">
        <v>0</v>
      </c>
      <c r="F318" s="4">
        <v>5.7405437581493609E-3</v>
      </c>
      <c r="H318" s="138">
        <f t="shared" si="4"/>
        <v>0</v>
      </c>
    </row>
    <row r="319" spans="1:8">
      <c r="A319" s="6">
        <v>318</v>
      </c>
      <c r="B319" s="1" t="s">
        <v>8</v>
      </c>
      <c r="C319" s="1" t="s">
        <v>92</v>
      </c>
      <c r="D319" s="4">
        <v>2697.4</v>
      </c>
      <c r="E319" s="4">
        <v>680.2</v>
      </c>
      <c r="F319" s="4">
        <v>3377.6000000000004</v>
      </c>
      <c r="H319" s="138">
        <f t="shared" si="4"/>
        <v>0.20138559924206537</v>
      </c>
    </row>
    <row r="320" spans="1:8">
      <c r="A320" s="6">
        <v>319</v>
      </c>
      <c r="B320" s="1" t="s">
        <v>8</v>
      </c>
      <c r="C320" s="1" t="s">
        <v>34</v>
      </c>
      <c r="D320" s="4">
        <v>9.6671232513416208E-3</v>
      </c>
      <c r="E320" s="4">
        <v>2.6445296492907363E-3</v>
      </c>
      <c r="F320" s="4">
        <v>6.2986910299598093E-3</v>
      </c>
      <c r="H320" s="138">
        <f t="shared" si="4"/>
        <v>0.41985384530087205</v>
      </c>
    </row>
    <row r="321" spans="1:8">
      <c r="A321" s="10">
        <v>320</v>
      </c>
      <c r="B321" s="11" t="s">
        <v>8</v>
      </c>
      <c r="C321" s="11" t="s">
        <v>2</v>
      </c>
      <c r="D321" s="12">
        <v>279028.2</v>
      </c>
      <c r="E321" s="12">
        <v>257210.19999999998</v>
      </c>
      <c r="F321" s="12">
        <v>536238.4</v>
      </c>
      <c r="H321" s="138">
        <f t="shared" si="4"/>
        <v>0.47965643639097827</v>
      </c>
    </row>
    <row r="322" spans="1:8">
      <c r="A322" s="6">
        <v>321</v>
      </c>
      <c r="B322" s="1" t="s">
        <v>9</v>
      </c>
      <c r="C322" s="1" t="s">
        <v>24</v>
      </c>
      <c r="D322" s="4">
        <v>42417.363152559315</v>
      </c>
      <c r="E322" s="4">
        <v>1521.2475400000001</v>
      </c>
      <c r="F322" s="4">
        <v>43938.610692559312</v>
      </c>
      <c r="H322" s="138">
        <f t="shared" si="4"/>
        <v>3.4622112898476609E-2</v>
      </c>
    </row>
    <row r="323" spans="1:8">
      <c r="A323" s="6">
        <v>322</v>
      </c>
      <c r="B323" s="1" t="s">
        <v>9</v>
      </c>
      <c r="C323" s="1" t="s">
        <v>25</v>
      </c>
      <c r="D323" s="4">
        <v>1.8896729248131725</v>
      </c>
      <c r="E323" s="4">
        <v>115.13603999999999</v>
      </c>
      <c r="F323" s="4">
        <v>117.02571292481316</v>
      </c>
      <c r="H323" s="138">
        <f t="shared" ref="H323:H386" si="5">IFERROR(E323/F323,0)</f>
        <v>0.98385249807427155</v>
      </c>
    </row>
    <row r="324" spans="1:8">
      <c r="A324" s="6">
        <v>323</v>
      </c>
      <c r="B324" s="1" t="s">
        <v>9</v>
      </c>
      <c r="C324" s="1" t="s">
        <v>26</v>
      </c>
      <c r="D324" s="4">
        <v>2474.4778549699199</v>
      </c>
      <c r="E324" s="4">
        <v>2445.39788</v>
      </c>
      <c r="F324" s="4">
        <v>4919.8757349699199</v>
      </c>
      <c r="H324" s="138">
        <f t="shared" si="5"/>
        <v>0.49704464334706439</v>
      </c>
    </row>
    <row r="325" spans="1:8">
      <c r="A325" s="6">
        <v>324</v>
      </c>
      <c r="B325" s="1" t="s">
        <v>9</v>
      </c>
      <c r="C325" s="1" t="s">
        <v>27</v>
      </c>
      <c r="D325" s="4">
        <v>0</v>
      </c>
      <c r="E325" s="4">
        <v>1067.5512800000001</v>
      </c>
      <c r="F325" s="4">
        <v>1067.5512800000001</v>
      </c>
      <c r="H325" s="138">
        <f t="shared" si="5"/>
        <v>1</v>
      </c>
    </row>
    <row r="326" spans="1:8">
      <c r="A326" s="6">
        <v>325</v>
      </c>
      <c r="B326" s="1" t="s">
        <v>9</v>
      </c>
      <c r="C326" s="1" t="s">
        <v>28</v>
      </c>
      <c r="D326" s="4">
        <v>2521.9924754809795</v>
      </c>
      <c r="E326" s="4">
        <v>5719.2160899999999</v>
      </c>
      <c r="F326" s="4">
        <v>8241.2085654809798</v>
      </c>
      <c r="H326" s="138">
        <f t="shared" si="5"/>
        <v>0.69397783644930855</v>
      </c>
    </row>
    <row r="327" spans="1:8">
      <c r="A327" s="6">
        <v>326</v>
      </c>
      <c r="B327" s="1" t="s">
        <v>9</v>
      </c>
      <c r="C327" s="1" t="s">
        <v>29</v>
      </c>
      <c r="D327" s="4">
        <v>0</v>
      </c>
      <c r="E327" s="4">
        <v>1.5</v>
      </c>
      <c r="F327" s="4">
        <v>1.5</v>
      </c>
      <c r="H327" s="138">
        <f t="shared" si="5"/>
        <v>1</v>
      </c>
    </row>
    <row r="328" spans="1:8">
      <c r="A328" s="6">
        <v>327</v>
      </c>
      <c r="B328" s="1" t="s">
        <v>9</v>
      </c>
      <c r="C328" s="1" t="s">
        <v>30</v>
      </c>
      <c r="D328" s="4">
        <v>0.12762999999999999</v>
      </c>
      <c r="E328" s="4">
        <v>4729.96414</v>
      </c>
      <c r="F328" s="4">
        <v>4730.09177</v>
      </c>
      <c r="H328" s="138">
        <f t="shared" si="5"/>
        <v>0.99997301743682665</v>
      </c>
    </row>
    <row r="329" spans="1:8">
      <c r="A329" s="6">
        <v>328</v>
      </c>
      <c r="B329" s="1" t="s">
        <v>9</v>
      </c>
      <c r="C329" s="1" t="s">
        <v>31</v>
      </c>
      <c r="D329" s="4">
        <v>74.707745422559</v>
      </c>
      <c r="E329" s="4">
        <v>3.9912299999999998</v>
      </c>
      <c r="F329" s="4">
        <v>78.698975422559002</v>
      </c>
      <c r="H329" s="138">
        <f t="shared" si="5"/>
        <v>5.0715145636520152E-2</v>
      </c>
    </row>
    <row r="330" spans="1:8">
      <c r="A330" s="6">
        <v>329</v>
      </c>
      <c r="B330" s="1" t="s">
        <v>9</v>
      </c>
      <c r="C330" s="1" t="s">
        <v>32</v>
      </c>
      <c r="D330" s="4">
        <v>1032.1761201851236</v>
      </c>
      <c r="E330" s="4">
        <v>983.76071999999999</v>
      </c>
      <c r="F330" s="4">
        <v>2015.9368401851236</v>
      </c>
      <c r="H330" s="138">
        <f t="shared" si="5"/>
        <v>0.48799183604862401</v>
      </c>
    </row>
    <row r="331" spans="1:8">
      <c r="A331" s="7">
        <v>330</v>
      </c>
      <c r="B331" s="8" t="s">
        <v>9</v>
      </c>
      <c r="C331" s="8" t="s">
        <v>33</v>
      </c>
      <c r="D331" s="9">
        <v>48522.734651542713</v>
      </c>
      <c r="E331" s="9">
        <v>16587.764919999998</v>
      </c>
      <c r="F331" s="9">
        <v>65110.499571542707</v>
      </c>
      <c r="H331" s="138">
        <f t="shared" si="5"/>
        <v>0.25476328747521809</v>
      </c>
    </row>
    <row r="332" spans="1:8">
      <c r="A332" s="6">
        <v>331</v>
      </c>
      <c r="B332" s="1" t="s">
        <v>9</v>
      </c>
      <c r="C332" s="1" t="s">
        <v>34</v>
      </c>
      <c r="D332" s="4">
        <v>0.55260152391162931</v>
      </c>
      <c r="E332" s="4">
        <v>0.24412401450399943</v>
      </c>
      <c r="F332" s="4">
        <v>0.41802903266915464</v>
      </c>
      <c r="H332" s="138">
        <f t="shared" si="5"/>
        <v>0.58398818126397745</v>
      </c>
    </row>
    <row r="333" spans="1:8">
      <c r="A333" s="6">
        <v>332</v>
      </c>
      <c r="B333" s="1" t="s">
        <v>9</v>
      </c>
      <c r="C333" s="1" t="s">
        <v>35</v>
      </c>
      <c r="D333" s="4">
        <v>0</v>
      </c>
      <c r="E333" s="4">
        <v>0</v>
      </c>
      <c r="F333" s="4">
        <v>0</v>
      </c>
      <c r="H333" s="138">
        <f t="shared" si="5"/>
        <v>0</v>
      </c>
    </row>
    <row r="334" spans="1:8">
      <c r="A334" s="6">
        <v>333</v>
      </c>
      <c r="B334" s="1" t="s">
        <v>9</v>
      </c>
      <c r="C334" s="1" t="s">
        <v>36</v>
      </c>
      <c r="D334" s="4">
        <v>0</v>
      </c>
      <c r="E334" s="4">
        <v>1355.21632</v>
      </c>
      <c r="F334" s="4">
        <v>1355.21632</v>
      </c>
      <c r="H334" s="138">
        <f t="shared" si="5"/>
        <v>1</v>
      </c>
    </row>
    <row r="335" spans="1:8">
      <c r="A335" s="6">
        <v>334</v>
      </c>
      <c r="B335" s="1" t="s">
        <v>9</v>
      </c>
      <c r="C335" s="1" t="s">
        <v>37</v>
      </c>
      <c r="D335" s="4">
        <v>0</v>
      </c>
      <c r="E335" s="4">
        <v>13.8299</v>
      </c>
      <c r="F335" s="4">
        <v>13.8299</v>
      </c>
      <c r="H335" s="138">
        <f t="shared" si="5"/>
        <v>1</v>
      </c>
    </row>
    <row r="336" spans="1:8">
      <c r="A336" s="6">
        <v>335</v>
      </c>
      <c r="B336" s="1" t="s">
        <v>9</v>
      </c>
      <c r="C336" s="1" t="s">
        <v>38</v>
      </c>
      <c r="D336" s="4">
        <v>131.5081110219225</v>
      </c>
      <c r="E336" s="4">
        <v>31.65287</v>
      </c>
      <c r="F336" s="4">
        <v>163.16098102192251</v>
      </c>
      <c r="H336" s="138">
        <f t="shared" si="5"/>
        <v>0.19399779163957762</v>
      </c>
    </row>
    <row r="337" spans="1:8">
      <c r="A337" s="7">
        <v>336</v>
      </c>
      <c r="B337" s="8" t="s">
        <v>9</v>
      </c>
      <c r="C337" s="8" t="s">
        <v>39</v>
      </c>
      <c r="D337" s="9">
        <v>131.5081110219225</v>
      </c>
      <c r="E337" s="9">
        <v>1400.6990899999998</v>
      </c>
      <c r="F337" s="9">
        <v>1532.2072010219224</v>
      </c>
      <c r="H337" s="138">
        <f t="shared" si="5"/>
        <v>0.91417080474872348</v>
      </c>
    </row>
    <row r="338" spans="1:8">
      <c r="A338" s="6">
        <v>337</v>
      </c>
      <c r="B338" s="1" t="s">
        <v>9</v>
      </c>
      <c r="C338" s="1" t="s">
        <v>34</v>
      </c>
      <c r="D338" s="4">
        <v>1.4976810989597352E-3</v>
      </c>
      <c r="E338" s="4">
        <v>2.0614247103937063E-2</v>
      </c>
      <c r="F338" s="4">
        <v>9.8372320640563518E-3</v>
      </c>
      <c r="H338" s="138">
        <f t="shared" si="5"/>
        <v>2.0955332729475979</v>
      </c>
    </row>
    <row r="339" spans="1:8">
      <c r="A339" s="6">
        <v>338</v>
      </c>
      <c r="B339" s="1" t="s">
        <v>9</v>
      </c>
      <c r="C339" s="1" t="s">
        <v>40</v>
      </c>
      <c r="D339" s="4">
        <v>0</v>
      </c>
      <c r="E339" s="4">
        <v>0</v>
      </c>
      <c r="F339" s="4">
        <v>0</v>
      </c>
      <c r="H339" s="138">
        <f t="shared" si="5"/>
        <v>0</v>
      </c>
    </row>
    <row r="340" spans="1:8">
      <c r="A340" s="6">
        <v>339</v>
      </c>
      <c r="B340" s="1" t="s">
        <v>9</v>
      </c>
      <c r="C340" s="1" t="s">
        <v>41</v>
      </c>
      <c r="D340" s="4">
        <v>0</v>
      </c>
      <c r="E340" s="4">
        <v>3495.64525</v>
      </c>
      <c r="F340" s="4">
        <v>3495.64525</v>
      </c>
      <c r="H340" s="138">
        <f t="shared" si="5"/>
        <v>1</v>
      </c>
    </row>
    <row r="341" spans="1:8">
      <c r="A341" s="6">
        <v>340</v>
      </c>
      <c r="B341" s="1" t="s">
        <v>9</v>
      </c>
      <c r="C341" s="1" t="s">
        <v>42</v>
      </c>
      <c r="D341" s="4">
        <v>0</v>
      </c>
      <c r="E341" s="4">
        <v>0</v>
      </c>
      <c r="F341" s="4">
        <v>0</v>
      </c>
      <c r="H341" s="138">
        <f t="shared" si="5"/>
        <v>0</v>
      </c>
    </row>
    <row r="342" spans="1:8">
      <c r="A342" s="6">
        <v>341</v>
      </c>
      <c r="B342" s="1" t="s">
        <v>9</v>
      </c>
      <c r="C342" s="1" t="s">
        <v>43</v>
      </c>
      <c r="D342" s="4">
        <v>485.83560994198649</v>
      </c>
      <c r="E342" s="4">
        <v>1368.0883200000001</v>
      </c>
      <c r="F342" s="4">
        <v>1853.9239299419864</v>
      </c>
      <c r="H342" s="138">
        <f t="shared" si="5"/>
        <v>0.7379419931446759</v>
      </c>
    </row>
    <row r="343" spans="1:8">
      <c r="A343" s="6">
        <v>342</v>
      </c>
      <c r="B343" s="1" t="s">
        <v>9</v>
      </c>
      <c r="C343" s="1" t="s">
        <v>44</v>
      </c>
      <c r="D343" s="4">
        <v>0</v>
      </c>
      <c r="E343" s="4">
        <v>0</v>
      </c>
      <c r="F343" s="4">
        <v>0</v>
      </c>
      <c r="H343" s="138">
        <f t="shared" si="5"/>
        <v>0</v>
      </c>
    </row>
    <row r="344" spans="1:8">
      <c r="A344" s="6">
        <v>343</v>
      </c>
      <c r="B344" s="1" t="s">
        <v>9</v>
      </c>
      <c r="C344" s="1" t="s">
        <v>45</v>
      </c>
      <c r="D344" s="4">
        <v>107.84179134976614</v>
      </c>
      <c r="E344" s="4">
        <v>38.530650000000001</v>
      </c>
      <c r="F344" s="4">
        <v>146.37244134976615</v>
      </c>
      <c r="H344" s="138">
        <f t="shared" si="5"/>
        <v>0.26323705230774003</v>
      </c>
    </row>
    <row r="345" spans="1:8">
      <c r="A345" s="7">
        <v>344</v>
      </c>
      <c r="B345" s="8" t="s">
        <v>9</v>
      </c>
      <c r="C345" s="8" t="s">
        <v>46</v>
      </c>
      <c r="D345" s="9">
        <v>593.67740129175263</v>
      </c>
      <c r="E345" s="9">
        <v>4902.26422</v>
      </c>
      <c r="F345" s="9">
        <v>5495.9416212917531</v>
      </c>
      <c r="H345" s="138">
        <f t="shared" si="5"/>
        <v>0.89197894697574742</v>
      </c>
    </row>
    <row r="346" spans="1:8">
      <c r="A346" s="6">
        <v>345</v>
      </c>
      <c r="B346" s="1" t="s">
        <v>9</v>
      </c>
      <c r="C346" s="1" t="s">
        <v>34</v>
      </c>
      <c r="D346" s="4">
        <v>6.7610994932926355E-3</v>
      </c>
      <c r="E346" s="4">
        <v>7.2147177592490119E-2</v>
      </c>
      <c r="F346" s="4">
        <v>3.5285601779637854E-2</v>
      </c>
      <c r="H346" s="138">
        <f t="shared" si="5"/>
        <v>2.0446633741166305</v>
      </c>
    </row>
    <row r="347" spans="1:8">
      <c r="A347" s="6">
        <v>346</v>
      </c>
      <c r="B347" s="1" t="s">
        <v>9</v>
      </c>
      <c r="C347" s="1" t="s">
        <v>47</v>
      </c>
      <c r="D347" s="4">
        <v>2395.1333948257879</v>
      </c>
      <c r="E347" s="4">
        <v>477.22826000000003</v>
      </c>
      <c r="F347" s="4">
        <v>2872.3616548257878</v>
      </c>
      <c r="H347" s="138">
        <f t="shared" si="5"/>
        <v>0.16614490699603232</v>
      </c>
    </row>
    <row r="348" spans="1:8">
      <c r="A348" s="6">
        <v>347</v>
      </c>
      <c r="B348" s="1" t="s">
        <v>9</v>
      </c>
      <c r="C348" s="1" t="s">
        <v>48</v>
      </c>
      <c r="D348" s="4">
        <v>1934.2193511200132</v>
      </c>
      <c r="E348" s="4">
        <v>666.99655000000007</v>
      </c>
      <c r="F348" s="4">
        <v>2601.2159011200133</v>
      </c>
      <c r="H348" s="138">
        <f t="shared" si="5"/>
        <v>0.25641722000577089</v>
      </c>
    </row>
    <row r="349" spans="1:8">
      <c r="A349" s="6">
        <v>348</v>
      </c>
      <c r="B349" s="1" t="s">
        <v>9</v>
      </c>
      <c r="C349" s="1" t="s">
        <v>49</v>
      </c>
      <c r="D349" s="4">
        <v>0</v>
      </c>
      <c r="E349" s="4">
        <v>0</v>
      </c>
      <c r="F349" s="4">
        <v>0</v>
      </c>
      <c r="H349" s="138">
        <f t="shared" si="5"/>
        <v>0</v>
      </c>
    </row>
    <row r="350" spans="1:8">
      <c r="A350" s="6">
        <v>349</v>
      </c>
      <c r="B350" s="1" t="s">
        <v>9</v>
      </c>
      <c r="C350" s="1" t="s">
        <v>50</v>
      </c>
      <c r="D350" s="4">
        <v>0</v>
      </c>
      <c r="E350" s="4">
        <v>0</v>
      </c>
      <c r="F350" s="4">
        <v>0</v>
      </c>
      <c r="H350" s="138">
        <f t="shared" si="5"/>
        <v>0</v>
      </c>
    </row>
    <row r="351" spans="1:8">
      <c r="A351" s="6">
        <v>350</v>
      </c>
      <c r="B351" s="1" t="s">
        <v>9</v>
      </c>
      <c r="C351" s="1" t="s">
        <v>51</v>
      </c>
      <c r="D351" s="4">
        <v>1410.4662734563708</v>
      </c>
      <c r="E351" s="4">
        <v>1640.81176</v>
      </c>
      <c r="F351" s="4">
        <v>3051.2780334563708</v>
      </c>
      <c r="H351" s="138">
        <f t="shared" si="5"/>
        <v>0.53774573867375541</v>
      </c>
    </row>
    <row r="352" spans="1:8">
      <c r="A352" s="7">
        <v>351</v>
      </c>
      <c r="B352" s="8" t="s">
        <v>9</v>
      </c>
      <c r="C352" s="8" t="s">
        <v>52</v>
      </c>
      <c r="D352" s="9">
        <v>5739.8190194021718</v>
      </c>
      <c r="E352" s="9">
        <v>2785.0365700000002</v>
      </c>
      <c r="F352" s="9">
        <v>8524.855589402172</v>
      </c>
      <c r="H352" s="138">
        <f t="shared" si="5"/>
        <v>0.32669604086458293</v>
      </c>
    </row>
    <row r="353" spans="1:8">
      <c r="A353" s="6">
        <v>352</v>
      </c>
      <c r="B353" s="1" t="s">
        <v>9</v>
      </c>
      <c r="C353" s="1" t="s">
        <v>34</v>
      </c>
      <c r="D353" s="4">
        <v>6.5367971526677962E-2</v>
      </c>
      <c r="E353" s="4">
        <v>4.0987698540934529E-2</v>
      </c>
      <c r="F353" s="4">
        <v>5.4732142421459087E-2</v>
      </c>
      <c r="H353" s="138">
        <f t="shared" si="5"/>
        <v>0.74887802171734996</v>
      </c>
    </row>
    <row r="354" spans="1:8">
      <c r="A354" s="6">
        <v>353</v>
      </c>
      <c r="B354" s="1" t="s">
        <v>9</v>
      </c>
      <c r="C354" s="1" t="s">
        <v>53</v>
      </c>
      <c r="D354" s="4">
        <v>269.61243428723787</v>
      </c>
      <c r="E354" s="4">
        <v>1459.0062800000001</v>
      </c>
      <c r="F354" s="4">
        <v>1728.6187142872379</v>
      </c>
      <c r="H354" s="138">
        <f t="shared" si="5"/>
        <v>0.84403013107583569</v>
      </c>
    </row>
    <row r="355" spans="1:8">
      <c r="A355" s="6">
        <v>354</v>
      </c>
      <c r="B355" s="1" t="s">
        <v>9</v>
      </c>
      <c r="C355" s="1" t="s">
        <v>54</v>
      </c>
      <c r="D355" s="4">
        <v>11.613917121466304</v>
      </c>
      <c r="E355" s="4">
        <v>470.09793999999999</v>
      </c>
      <c r="F355" s="4">
        <v>481.71185712146632</v>
      </c>
      <c r="H355" s="138">
        <f t="shared" si="5"/>
        <v>0.97589032333381442</v>
      </c>
    </row>
    <row r="356" spans="1:8">
      <c r="A356" s="6">
        <v>355</v>
      </c>
      <c r="B356" s="1" t="s">
        <v>9</v>
      </c>
      <c r="C356" s="1" t="s">
        <v>55</v>
      </c>
      <c r="D356" s="4">
        <v>574.47701997319632</v>
      </c>
      <c r="E356" s="4">
        <v>19.977</v>
      </c>
      <c r="F356" s="4">
        <v>594.4540199731963</v>
      </c>
      <c r="H356" s="138">
        <f t="shared" si="5"/>
        <v>3.3605626892557236E-2</v>
      </c>
    </row>
    <row r="357" spans="1:8">
      <c r="A357" s="6">
        <v>356</v>
      </c>
      <c r="B357" s="1" t="s">
        <v>9</v>
      </c>
      <c r="C357" s="1" t="s">
        <v>56</v>
      </c>
      <c r="D357" s="4">
        <v>849.44998797023788</v>
      </c>
      <c r="E357" s="4">
        <v>92.540929999999989</v>
      </c>
      <c r="F357" s="4">
        <v>941.99091797023789</v>
      </c>
      <c r="H357" s="138">
        <f t="shared" si="5"/>
        <v>9.823972634407481E-2</v>
      </c>
    </row>
    <row r="358" spans="1:8">
      <c r="A358" s="6">
        <v>357</v>
      </c>
      <c r="B358" s="1" t="s">
        <v>9</v>
      </c>
      <c r="C358" s="1" t="s">
        <v>57</v>
      </c>
      <c r="D358" s="4">
        <v>3200.9574699999998</v>
      </c>
      <c r="E358" s="4">
        <v>25335.220439999997</v>
      </c>
      <c r="F358" s="4">
        <v>28536.177909999999</v>
      </c>
      <c r="H358" s="138">
        <f t="shared" si="5"/>
        <v>0.88782809386402506</v>
      </c>
    </row>
    <row r="359" spans="1:8">
      <c r="A359" s="6">
        <v>358</v>
      </c>
      <c r="B359" s="1" t="s">
        <v>9</v>
      </c>
      <c r="C359" s="1" t="s">
        <v>58</v>
      </c>
      <c r="D359" s="4">
        <v>0</v>
      </c>
      <c r="E359" s="4">
        <v>0</v>
      </c>
      <c r="F359" s="4">
        <v>0</v>
      </c>
      <c r="H359" s="138">
        <f t="shared" si="5"/>
        <v>0</v>
      </c>
    </row>
    <row r="360" spans="1:8">
      <c r="A360" s="6">
        <v>359</v>
      </c>
      <c r="B360" s="1" t="s">
        <v>9</v>
      </c>
      <c r="C360" s="1" t="s">
        <v>59</v>
      </c>
      <c r="D360" s="4">
        <v>524.69932178296278</v>
      </c>
      <c r="E360" s="4">
        <v>93.026880000000006</v>
      </c>
      <c r="F360" s="4">
        <v>617.72620178296279</v>
      </c>
      <c r="H360" s="138">
        <f t="shared" si="5"/>
        <v>0.15059565181385146</v>
      </c>
    </row>
    <row r="361" spans="1:8">
      <c r="A361" s="7">
        <v>360</v>
      </c>
      <c r="B361" s="8" t="s">
        <v>9</v>
      </c>
      <c r="C361" s="8" t="s">
        <v>60</v>
      </c>
      <c r="D361" s="9">
        <v>5430.8101511351015</v>
      </c>
      <c r="E361" s="9">
        <v>27469.869469999998</v>
      </c>
      <c r="F361" s="9">
        <v>32900.679621135103</v>
      </c>
      <c r="H361" s="138">
        <f t="shared" si="5"/>
        <v>0.83493319245458986</v>
      </c>
    </row>
    <row r="362" spans="1:8">
      <c r="A362" s="6">
        <v>361</v>
      </c>
      <c r="B362" s="1" t="s">
        <v>9</v>
      </c>
      <c r="C362" s="1" t="s">
        <v>34</v>
      </c>
      <c r="D362" s="4">
        <v>6.1848821735701331E-2</v>
      </c>
      <c r="E362" s="4">
        <v>0.40427717931013768</v>
      </c>
      <c r="F362" s="4">
        <v>0.21123227999608185</v>
      </c>
      <c r="H362" s="138">
        <f t="shared" si="5"/>
        <v>1.9138986679386154</v>
      </c>
    </row>
    <row r="363" spans="1:8">
      <c r="A363" s="6">
        <v>362</v>
      </c>
      <c r="B363" s="1" t="s">
        <v>9</v>
      </c>
      <c r="C363" s="1" t="s">
        <v>61</v>
      </c>
      <c r="D363" s="4">
        <v>4379.4817711167916</v>
      </c>
      <c r="E363" s="4">
        <v>427.95143000000002</v>
      </c>
      <c r="F363" s="4">
        <v>4807.4332011167917</v>
      </c>
      <c r="H363" s="138">
        <f t="shared" si="5"/>
        <v>8.901869502847895E-2</v>
      </c>
    </row>
    <row r="364" spans="1:8">
      <c r="A364" s="6">
        <v>363</v>
      </c>
      <c r="B364" s="1" t="s">
        <v>9</v>
      </c>
      <c r="C364" s="1" t="s">
        <v>62</v>
      </c>
      <c r="D364" s="4">
        <v>1819.0962291934682</v>
      </c>
      <c r="E364" s="4">
        <v>511.91111000000001</v>
      </c>
      <c r="F364" s="4">
        <v>2331.0073391934684</v>
      </c>
      <c r="H364" s="138">
        <f t="shared" si="5"/>
        <v>0.21960939435614216</v>
      </c>
    </row>
    <row r="365" spans="1:8">
      <c r="A365" s="6">
        <v>364</v>
      </c>
      <c r="B365" s="1" t="s">
        <v>9</v>
      </c>
      <c r="C365" s="1" t="s">
        <v>63</v>
      </c>
      <c r="D365" s="4">
        <v>2254.4131475587305</v>
      </c>
      <c r="E365" s="4">
        <v>4502.6931100000002</v>
      </c>
      <c r="F365" s="4">
        <v>6757.1062575587312</v>
      </c>
      <c r="H365" s="138">
        <f t="shared" si="5"/>
        <v>0.6663641118508582</v>
      </c>
    </row>
    <row r="366" spans="1:8">
      <c r="A366" s="6">
        <v>365</v>
      </c>
      <c r="B366" s="1" t="s">
        <v>9</v>
      </c>
      <c r="C366" s="1" t="s">
        <v>64</v>
      </c>
      <c r="D366" s="4">
        <v>0</v>
      </c>
      <c r="E366" s="4">
        <v>0</v>
      </c>
      <c r="F366" s="4">
        <v>0</v>
      </c>
      <c r="H366" s="138">
        <f t="shared" si="5"/>
        <v>0</v>
      </c>
    </row>
    <row r="367" spans="1:8">
      <c r="A367" s="6">
        <v>366</v>
      </c>
      <c r="B367" s="1" t="s">
        <v>9</v>
      </c>
      <c r="C367" s="1" t="s">
        <v>65</v>
      </c>
      <c r="D367" s="4">
        <v>782.76133211979675</v>
      </c>
      <c r="E367" s="4">
        <v>0</v>
      </c>
      <c r="F367" s="4">
        <v>782.76133211979675</v>
      </c>
      <c r="H367" s="138">
        <f t="shared" si="5"/>
        <v>0</v>
      </c>
    </row>
    <row r="368" spans="1:8">
      <c r="A368" s="7">
        <v>367</v>
      </c>
      <c r="B368" s="8" t="s">
        <v>9</v>
      </c>
      <c r="C368" s="8" t="s">
        <v>66</v>
      </c>
      <c r="D368" s="9">
        <v>9235.7524799887869</v>
      </c>
      <c r="E368" s="9">
        <v>5442.5556500000002</v>
      </c>
      <c r="F368" s="9">
        <v>14678.308129988787</v>
      </c>
      <c r="H368" s="138">
        <f t="shared" si="5"/>
        <v>0.37078903112004352</v>
      </c>
    </row>
    <row r="369" spans="1:8">
      <c r="A369" s="6">
        <v>368</v>
      </c>
      <c r="B369" s="1" t="s">
        <v>9</v>
      </c>
      <c r="C369" s="1" t="s">
        <v>34</v>
      </c>
      <c r="D369" s="4">
        <v>0.10518143570356558</v>
      </c>
      <c r="E369" s="4">
        <v>8.0098707743166173E-2</v>
      </c>
      <c r="F369" s="4">
        <v>9.4239162488023553E-2</v>
      </c>
      <c r="H369" s="138">
        <f t="shared" si="5"/>
        <v>0.84995139630348016</v>
      </c>
    </row>
    <row r="370" spans="1:8">
      <c r="A370" s="6">
        <v>369</v>
      </c>
      <c r="B370" s="1" t="s">
        <v>9</v>
      </c>
      <c r="C370" s="1" t="s">
        <v>67</v>
      </c>
      <c r="D370" s="4">
        <v>503.50238354734881</v>
      </c>
      <c r="E370" s="4">
        <v>9.6016399999999997</v>
      </c>
      <c r="F370" s="4">
        <v>513.10402354734879</v>
      </c>
      <c r="H370" s="138">
        <f t="shared" si="5"/>
        <v>1.8712852675796584E-2</v>
      </c>
    </row>
    <row r="371" spans="1:8">
      <c r="A371" s="6">
        <v>370</v>
      </c>
      <c r="B371" s="1" t="s">
        <v>9</v>
      </c>
      <c r="C371" s="1" t="s">
        <v>68</v>
      </c>
      <c r="D371" s="4">
        <v>1861.7568384905924</v>
      </c>
      <c r="E371" s="4">
        <v>428.98914000000002</v>
      </c>
      <c r="F371" s="4">
        <v>2290.7459784905923</v>
      </c>
      <c r="H371" s="138">
        <f t="shared" si="5"/>
        <v>0.18727049791992545</v>
      </c>
    </row>
    <row r="372" spans="1:8">
      <c r="A372" s="6">
        <v>371</v>
      </c>
      <c r="B372" s="1" t="s">
        <v>9</v>
      </c>
      <c r="C372" s="1" t="s">
        <v>69</v>
      </c>
      <c r="D372" s="4">
        <v>724.55973742442609</v>
      </c>
      <c r="E372" s="4">
        <v>416.61803000000003</v>
      </c>
      <c r="F372" s="4">
        <v>1141.1777674244261</v>
      </c>
      <c r="H372" s="138">
        <f t="shared" si="5"/>
        <v>0.36507724027982374</v>
      </c>
    </row>
    <row r="373" spans="1:8">
      <c r="A373" s="6">
        <v>372</v>
      </c>
      <c r="B373" s="1" t="s">
        <v>9</v>
      </c>
      <c r="C373" s="1" t="s">
        <v>70</v>
      </c>
      <c r="D373" s="4">
        <v>314.08802207832593</v>
      </c>
      <c r="E373" s="4">
        <v>0</v>
      </c>
      <c r="F373" s="4">
        <v>314.08802207832593</v>
      </c>
      <c r="H373" s="138">
        <f t="shared" si="5"/>
        <v>0</v>
      </c>
    </row>
    <row r="374" spans="1:8">
      <c r="A374" s="6">
        <v>373</v>
      </c>
      <c r="B374" s="1" t="s">
        <v>9</v>
      </c>
      <c r="C374" s="1" t="s">
        <v>71</v>
      </c>
      <c r="D374" s="4">
        <v>3347.36922</v>
      </c>
      <c r="E374" s="4">
        <v>2165.9174500000004</v>
      </c>
      <c r="F374" s="4">
        <v>5513.2866700000004</v>
      </c>
      <c r="H374" s="138">
        <f t="shared" si="5"/>
        <v>0.39285413214328652</v>
      </c>
    </row>
    <row r="375" spans="1:8">
      <c r="A375" s="6">
        <v>374</v>
      </c>
      <c r="B375" s="1" t="s">
        <v>9</v>
      </c>
      <c r="C375" s="1" t="s">
        <v>72</v>
      </c>
      <c r="D375" s="4">
        <v>0</v>
      </c>
      <c r="E375" s="4">
        <v>0</v>
      </c>
      <c r="F375" s="4">
        <v>0</v>
      </c>
      <c r="H375" s="138">
        <f t="shared" si="5"/>
        <v>0</v>
      </c>
    </row>
    <row r="376" spans="1:8">
      <c r="A376" s="6">
        <v>375</v>
      </c>
      <c r="B376" s="1" t="s">
        <v>9</v>
      </c>
      <c r="C376" s="1" t="s">
        <v>73</v>
      </c>
      <c r="D376" s="4">
        <v>2010.4600102882869</v>
      </c>
      <c r="E376" s="4">
        <v>513.00265999999999</v>
      </c>
      <c r="F376" s="4">
        <v>2523.462670288287</v>
      </c>
      <c r="H376" s="138">
        <f t="shared" si="5"/>
        <v>0.20329314399621898</v>
      </c>
    </row>
    <row r="377" spans="1:8">
      <c r="A377" s="6">
        <v>376</v>
      </c>
      <c r="B377" s="1" t="s">
        <v>9</v>
      </c>
      <c r="C377" s="1" t="s">
        <v>74</v>
      </c>
      <c r="D377" s="4">
        <v>2321.9825700000001</v>
      </c>
      <c r="E377" s="4">
        <v>597.99353000000008</v>
      </c>
      <c r="F377" s="4">
        <v>2919.9761000000003</v>
      </c>
      <c r="H377" s="138">
        <f t="shared" si="5"/>
        <v>0.20479398101922822</v>
      </c>
    </row>
    <row r="378" spans="1:8">
      <c r="A378" s="6">
        <v>377</v>
      </c>
      <c r="B378" s="1" t="s">
        <v>9</v>
      </c>
      <c r="C378" s="1" t="s">
        <v>75</v>
      </c>
      <c r="D378" s="4">
        <v>2008.1026537885903</v>
      </c>
      <c r="E378" s="4">
        <v>351.19034000000005</v>
      </c>
      <c r="F378" s="4">
        <v>2359.2929937885901</v>
      </c>
      <c r="H378" s="138">
        <f t="shared" si="5"/>
        <v>0.14885405963760906</v>
      </c>
    </row>
    <row r="379" spans="1:8">
      <c r="A379" s="6">
        <v>378</v>
      </c>
      <c r="B379" s="1" t="s">
        <v>9</v>
      </c>
      <c r="C379" s="1" t="s">
        <v>76</v>
      </c>
      <c r="D379" s="4">
        <v>0</v>
      </c>
      <c r="E379" s="4">
        <v>0</v>
      </c>
      <c r="F379" s="4">
        <v>0</v>
      </c>
      <c r="H379" s="138">
        <f t="shared" si="5"/>
        <v>0</v>
      </c>
    </row>
    <row r="380" spans="1:8">
      <c r="A380" s="6">
        <v>379</v>
      </c>
      <c r="B380" s="1" t="s">
        <v>9</v>
      </c>
      <c r="C380" s="1" t="s">
        <v>77</v>
      </c>
      <c r="D380" s="4">
        <v>0</v>
      </c>
      <c r="E380" s="4">
        <v>0</v>
      </c>
      <c r="F380" s="4">
        <v>0</v>
      </c>
      <c r="H380" s="138">
        <f t="shared" si="5"/>
        <v>0</v>
      </c>
    </row>
    <row r="381" spans="1:8">
      <c r="A381" s="6">
        <v>380</v>
      </c>
      <c r="B381" s="1" t="s">
        <v>9</v>
      </c>
      <c r="C381" s="1" t="s">
        <v>78</v>
      </c>
      <c r="D381" s="4">
        <v>1.26</v>
      </c>
      <c r="E381" s="4">
        <v>0</v>
      </c>
      <c r="F381" s="4">
        <v>1.26</v>
      </c>
      <c r="H381" s="138">
        <f t="shared" si="5"/>
        <v>0</v>
      </c>
    </row>
    <row r="382" spans="1:8">
      <c r="A382" s="6">
        <v>381</v>
      </c>
      <c r="B382" s="1" t="s">
        <v>9</v>
      </c>
      <c r="C382" s="1" t="s">
        <v>79</v>
      </c>
      <c r="D382" s="4">
        <v>0</v>
      </c>
      <c r="E382" s="4">
        <v>0</v>
      </c>
      <c r="F382" s="4">
        <v>0</v>
      </c>
      <c r="H382" s="138">
        <f t="shared" si="5"/>
        <v>0</v>
      </c>
    </row>
    <row r="383" spans="1:8">
      <c r="A383" s="7">
        <v>382</v>
      </c>
      <c r="B383" s="8" t="s">
        <v>9</v>
      </c>
      <c r="C383" s="8" t="s">
        <v>80</v>
      </c>
      <c r="D383" s="9">
        <v>13093.081435617571</v>
      </c>
      <c r="E383" s="9">
        <v>4483.3127900000009</v>
      </c>
      <c r="F383" s="9">
        <v>17576.394225617572</v>
      </c>
      <c r="H383" s="138">
        <f t="shared" si="5"/>
        <v>0.25507579839473438</v>
      </c>
    </row>
    <row r="384" spans="1:8">
      <c r="A384" s="6">
        <v>383</v>
      </c>
      <c r="B384" s="1" t="s">
        <v>9</v>
      </c>
      <c r="C384" s="1" t="s">
        <v>34</v>
      </c>
      <c r="D384" s="4">
        <v>0.14911065515948407</v>
      </c>
      <c r="E384" s="4">
        <v>6.5981421960730716E-2</v>
      </c>
      <c r="F384" s="4">
        <v>0.11284574875475098</v>
      </c>
      <c r="H384" s="138">
        <f t="shared" si="5"/>
        <v>0.58470454304954755</v>
      </c>
    </row>
    <row r="385" spans="1:8">
      <c r="A385" s="6">
        <v>384</v>
      </c>
      <c r="B385" s="1" t="s">
        <v>9</v>
      </c>
      <c r="C385" s="1" t="s">
        <v>81</v>
      </c>
      <c r="D385" s="4">
        <v>0</v>
      </c>
      <c r="E385" s="4">
        <v>0</v>
      </c>
      <c r="F385" s="4">
        <v>0</v>
      </c>
      <c r="H385" s="138">
        <f t="shared" si="5"/>
        <v>0</v>
      </c>
    </row>
    <row r="386" spans="1:8">
      <c r="A386" s="6">
        <v>385</v>
      </c>
      <c r="B386" s="1" t="s">
        <v>9</v>
      </c>
      <c r="C386" s="1" t="s">
        <v>82</v>
      </c>
      <c r="D386" s="4">
        <v>7.8700000000000003E-3</v>
      </c>
      <c r="E386" s="4">
        <v>0</v>
      </c>
      <c r="F386" s="4">
        <v>7.8700000000000003E-3</v>
      </c>
      <c r="H386" s="138">
        <f t="shared" si="5"/>
        <v>0</v>
      </c>
    </row>
    <row r="387" spans="1:8">
      <c r="A387" s="6">
        <v>386</v>
      </c>
      <c r="B387" s="1" t="s">
        <v>9</v>
      </c>
      <c r="C387" s="1" t="s">
        <v>83</v>
      </c>
      <c r="D387" s="4">
        <v>3057.4202200000004</v>
      </c>
      <c r="E387" s="4">
        <v>13.15255</v>
      </c>
      <c r="F387" s="4">
        <v>3070.5727700000002</v>
      </c>
      <c r="H387" s="138">
        <f t="shared" ref="H387:H450" si="6">IFERROR(E387/F387,0)</f>
        <v>4.2834190834044293E-3</v>
      </c>
    </row>
    <row r="388" spans="1:8">
      <c r="A388" s="6">
        <v>387</v>
      </c>
      <c r="B388" s="1" t="s">
        <v>9</v>
      </c>
      <c r="C388" s="1" t="s">
        <v>84</v>
      </c>
      <c r="D388" s="4">
        <v>1.345</v>
      </c>
      <c r="E388" s="4">
        <v>1323.9438500000001</v>
      </c>
      <c r="F388" s="4">
        <v>1325.2888500000001</v>
      </c>
      <c r="H388" s="138">
        <f t="shared" si="6"/>
        <v>0.99898512690271257</v>
      </c>
    </row>
    <row r="389" spans="1:8">
      <c r="A389" s="6">
        <v>388</v>
      </c>
      <c r="B389" s="1" t="s">
        <v>9</v>
      </c>
      <c r="C389" s="1" t="s">
        <v>85</v>
      </c>
      <c r="D389" s="4">
        <v>0</v>
      </c>
      <c r="E389" s="4">
        <v>1940.7972</v>
      </c>
      <c r="F389" s="4">
        <v>1940.7972</v>
      </c>
      <c r="H389" s="138">
        <f t="shared" si="6"/>
        <v>1</v>
      </c>
    </row>
    <row r="390" spans="1:8">
      <c r="A390" s="6">
        <v>389</v>
      </c>
      <c r="B390" s="1" t="s">
        <v>9</v>
      </c>
      <c r="C390" s="1" t="s">
        <v>86</v>
      </c>
      <c r="D390" s="4">
        <v>0</v>
      </c>
      <c r="E390" s="4">
        <v>0</v>
      </c>
      <c r="F390" s="4">
        <v>0</v>
      </c>
      <c r="H390" s="138">
        <f t="shared" si="6"/>
        <v>0</v>
      </c>
    </row>
    <row r="391" spans="1:8">
      <c r="A391" s="7">
        <v>390</v>
      </c>
      <c r="B391" s="8" t="s">
        <v>9</v>
      </c>
      <c r="C391" s="8" t="s">
        <v>87</v>
      </c>
      <c r="D391" s="9">
        <v>3058.7730900000001</v>
      </c>
      <c r="E391" s="9">
        <v>3277.8936000000003</v>
      </c>
      <c r="F391" s="9">
        <v>6336.66669</v>
      </c>
      <c r="H391" s="138">
        <f t="shared" si="6"/>
        <v>0.5172898876270231</v>
      </c>
    </row>
    <row r="392" spans="1:8">
      <c r="A392" s="6">
        <v>391</v>
      </c>
      <c r="B392" s="1" t="s">
        <v>9</v>
      </c>
      <c r="C392" s="1" t="s">
        <v>34</v>
      </c>
      <c r="D392" s="4">
        <v>3.4834860050084654E-2</v>
      </c>
      <c r="E392" s="4">
        <v>4.8241131255974366E-2</v>
      </c>
      <c r="F392" s="4">
        <v>4.0683310129681315E-2</v>
      </c>
      <c r="H392" s="138">
        <f t="shared" si="6"/>
        <v>1.1857720304026858</v>
      </c>
    </row>
    <row r="393" spans="1:8">
      <c r="A393" s="6">
        <v>392</v>
      </c>
      <c r="B393" s="1" t="s">
        <v>9</v>
      </c>
      <c r="C393" s="1" t="s">
        <v>88</v>
      </c>
      <c r="D393" s="4">
        <v>0</v>
      </c>
      <c r="E393" s="4">
        <v>0</v>
      </c>
      <c r="F393" s="4">
        <v>0</v>
      </c>
      <c r="H393" s="138">
        <f t="shared" si="6"/>
        <v>0</v>
      </c>
    </row>
    <row r="394" spans="1:8">
      <c r="A394" s="6">
        <v>393</v>
      </c>
      <c r="B394" s="1" t="s">
        <v>9</v>
      </c>
      <c r="C394" s="1" t="s">
        <v>89</v>
      </c>
      <c r="D394" s="4">
        <v>0</v>
      </c>
      <c r="E394" s="4">
        <v>0</v>
      </c>
      <c r="F394" s="4">
        <v>0</v>
      </c>
      <c r="H394" s="138">
        <f t="shared" si="6"/>
        <v>0</v>
      </c>
    </row>
    <row r="395" spans="1:8">
      <c r="A395" s="7">
        <v>394</v>
      </c>
      <c r="B395" s="8" t="s">
        <v>9</v>
      </c>
      <c r="C395" s="8" t="s">
        <v>90</v>
      </c>
      <c r="D395" s="9">
        <v>0</v>
      </c>
      <c r="E395" s="9">
        <v>0</v>
      </c>
      <c r="F395" s="9">
        <v>0</v>
      </c>
      <c r="H395" s="138">
        <f t="shared" si="6"/>
        <v>0</v>
      </c>
    </row>
    <row r="396" spans="1:8">
      <c r="A396" s="6">
        <v>395</v>
      </c>
      <c r="B396" s="1" t="s">
        <v>9</v>
      </c>
      <c r="C396" s="1" t="s">
        <v>34</v>
      </c>
      <c r="D396" s="4">
        <v>0</v>
      </c>
      <c r="E396" s="4">
        <v>0</v>
      </c>
      <c r="F396" s="4">
        <v>0</v>
      </c>
      <c r="H396" s="138">
        <f t="shared" si="6"/>
        <v>0</v>
      </c>
    </row>
    <row r="397" spans="1:8">
      <c r="A397" s="6">
        <v>396</v>
      </c>
      <c r="B397" s="1" t="s">
        <v>9</v>
      </c>
      <c r="C397" s="1" t="s">
        <v>91</v>
      </c>
      <c r="D397" s="4">
        <v>1072.5999999999999</v>
      </c>
      <c r="E397" s="4">
        <v>1441.5059199999998</v>
      </c>
      <c r="F397" s="4">
        <v>2514.10592</v>
      </c>
      <c r="H397" s="138">
        <f t="shared" si="6"/>
        <v>0.57336721915041666</v>
      </c>
    </row>
    <row r="398" spans="1:8">
      <c r="A398" s="6">
        <v>397</v>
      </c>
      <c r="B398" s="1" t="s">
        <v>9</v>
      </c>
      <c r="C398" s="1" t="s">
        <v>34</v>
      </c>
      <c r="D398" s="4">
        <v>1.2215313065187451E-2</v>
      </c>
      <c r="E398" s="4">
        <v>2.1214805841466015E-2</v>
      </c>
      <c r="F398" s="4">
        <v>1.6141317800988479E-2</v>
      </c>
      <c r="H398" s="138">
        <f t="shared" si="6"/>
        <v>1.3143168422200844</v>
      </c>
    </row>
    <row r="399" spans="1:8">
      <c r="A399" s="6">
        <v>398</v>
      </c>
      <c r="B399" s="1" t="s">
        <v>9</v>
      </c>
      <c r="C399" s="1" t="s">
        <v>92</v>
      </c>
      <c r="D399" s="4">
        <v>929.06277</v>
      </c>
      <c r="E399" s="4">
        <v>157.20583999999999</v>
      </c>
      <c r="F399" s="4">
        <v>1086.2686100000001</v>
      </c>
      <c r="H399" s="138">
        <f t="shared" si="6"/>
        <v>0.14472096362979686</v>
      </c>
    </row>
    <row r="400" spans="1:8">
      <c r="A400" s="6">
        <v>399</v>
      </c>
      <c r="B400" s="1" t="s">
        <v>9</v>
      </c>
      <c r="C400" s="1" t="s">
        <v>34</v>
      </c>
      <c r="D400" s="4">
        <v>1.0580638255416974E-2</v>
      </c>
      <c r="E400" s="4">
        <v>2.3136161471640519E-3</v>
      </c>
      <c r="F400" s="4">
        <v>6.9741718961657808E-3</v>
      </c>
      <c r="H400" s="138">
        <f t="shared" si="6"/>
        <v>0.33174062549792016</v>
      </c>
    </row>
    <row r="401" spans="1:8">
      <c r="A401" s="10">
        <v>400</v>
      </c>
      <c r="B401" s="11" t="s">
        <v>9</v>
      </c>
      <c r="C401" s="11" t="s">
        <v>2</v>
      </c>
      <c r="D401" s="12">
        <v>87807.81911000004</v>
      </c>
      <c r="E401" s="12">
        <v>67948.108069999987</v>
      </c>
      <c r="F401" s="12">
        <v>155755.92718000003</v>
      </c>
      <c r="H401" s="138">
        <f t="shared" si="6"/>
        <v>0.43624733453305731</v>
      </c>
    </row>
    <row r="402" spans="1:8">
      <c r="A402" s="6">
        <v>401</v>
      </c>
      <c r="B402" s="1" t="s">
        <v>10</v>
      </c>
      <c r="C402" s="1" t="s">
        <v>24</v>
      </c>
      <c r="D402" s="4">
        <v>93853.1</v>
      </c>
      <c r="E402" s="4">
        <v>5140</v>
      </c>
      <c r="F402" s="4">
        <v>98993.1</v>
      </c>
      <c r="H402" s="138">
        <f t="shared" si="6"/>
        <v>5.1922810781761551E-2</v>
      </c>
    </row>
    <row r="403" spans="1:8">
      <c r="A403" s="6">
        <v>402</v>
      </c>
      <c r="B403" s="1" t="s">
        <v>10</v>
      </c>
      <c r="C403" s="1" t="s">
        <v>25</v>
      </c>
      <c r="D403" s="4">
        <v>0</v>
      </c>
      <c r="E403" s="4">
        <v>0</v>
      </c>
      <c r="F403" s="4">
        <v>0</v>
      </c>
      <c r="H403" s="138">
        <f t="shared" si="6"/>
        <v>0</v>
      </c>
    </row>
    <row r="404" spans="1:8">
      <c r="A404" s="6">
        <v>403</v>
      </c>
      <c r="B404" s="1" t="s">
        <v>10</v>
      </c>
      <c r="C404" s="1" t="s">
        <v>26</v>
      </c>
      <c r="D404" s="4">
        <v>0</v>
      </c>
      <c r="E404" s="4">
        <v>0</v>
      </c>
      <c r="F404" s="4">
        <v>0</v>
      </c>
      <c r="H404" s="138">
        <f t="shared" si="6"/>
        <v>0</v>
      </c>
    </row>
    <row r="405" spans="1:8">
      <c r="A405" s="6">
        <v>404</v>
      </c>
      <c r="B405" s="1" t="s">
        <v>10</v>
      </c>
      <c r="C405" s="1" t="s">
        <v>27</v>
      </c>
      <c r="D405" s="4">
        <v>6702.6</v>
      </c>
      <c r="E405" s="4">
        <v>0</v>
      </c>
      <c r="F405" s="4">
        <v>6702.6</v>
      </c>
      <c r="H405" s="138">
        <f t="shared" si="6"/>
        <v>0</v>
      </c>
    </row>
    <row r="406" spans="1:8">
      <c r="A406" s="6">
        <v>405</v>
      </c>
      <c r="B406" s="1" t="s">
        <v>10</v>
      </c>
      <c r="C406" s="1" t="s">
        <v>28</v>
      </c>
      <c r="D406" s="4">
        <v>7046.1</v>
      </c>
      <c r="E406" s="4">
        <v>145.6</v>
      </c>
      <c r="F406" s="4">
        <v>7191.7000000000007</v>
      </c>
      <c r="H406" s="138">
        <f t="shared" si="6"/>
        <v>2.0245560854874365E-2</v>
      </c>
    </row>
    <row r="407" spans="1:8">
      <c r="A407" s="6">
        <v>406</v>
      </c>
      <c r="B407" s="1" t="s">
        <v>10</v>
      </c>
      <c r="C407" s="1" t="s">
        <v>29</v>
      </c>
      <c r="D407" s="4">
        <v>454.9</v>
      </c>
      <c r="E407" s="4">
        <v>2.4</v>
      </c>
      <c r="F407" s="4">
        <v>457.29999999999995</v>
      </c>
      <c r="H407" s="138">
        <f t="shared" si="6"/>
        <v>5.2481959326481529E-3</v>
      </c>
    </row>
    <row r="408" spans="1:8">
      <c r="A408" s="6">
        <v>407</v>
      </c>
      <c r="B408" s="1" t="s">
        <v>10</v>
      </c>
      <c r="C408" s="1" t="s">
        <v>30</v>
      </c>
      <c r="D408" s="4">
        <v>2800.6</v>
      </c>
      <c r="E408" s="4">
        <v>509.7</v>
      </c>
      <c r="F408" s="4">
        <v>3310.2999999999997</v>
      </c>
      <c r="H408" s="138">
        <f t="shared" si="6"/>
        <v>0.15397396006404254</v>
      </c>
    </row>
    <row r="409" spans="1:8">
      <c r="A409" s="6">
        <v>408</v>
      </c>
      <c r="B409" s="1" t="s">
        <v>10</v>
      </c>
      <c r="C409" s="1" t="s">
        <v>31</v>
      </c>
      <c r="D409" s="4">
        <v>9255.7999999999993</v>
      </c>
      <c r="E409" s="4">
        <v>804.5</v>
      </c>
      <c r="F409" s="4">
        <v>10060.299999999999</v>
      </c>
      <c r="H409" s="138">
        <f t="shared" si="6"/>
        <v>7.9967794200968167E-2</v>
      </c>
    </row>
    <row r="410" spans="1:8">
      <c r="A410" s="6">
        <v>409</v>
      </c>
      <c r="B410" s="1" t="s">
        <v>10</v>
      </c>
      <c r="C410" s="1" t="s">
        <v>32</v>
      </c>
      <c r="D410" s="4">
        <v>1974.4</v>
      </c>
      <c r="E410" s="4">
        <v>748</v>
      </c>
      <c r="F410" s="4">
        <v>2722.4</v>
      </c>
      <c r="H410" s="138">
        <f t="shared" si="6"/>
        <v>0.27475756685277697</v>
      </c>
    </row>
    <row r="411" spans="1:8">
      <c r="A411" s="7">
        <v>410</v>
      </c>
      <c r="B411" s="8" t="s">
        <v>10</v>
      </c>
      <c r="C411" s="8" t="s">
        <v>33</v>
      </c>
      <c r="D411" s="9">
        <v>122087.50000000001</v>
      </c>
      <c r="E411" s="9">
        <v>7350.2</v>
      </c>
      <c r="F411" s="9">
        <v>129437.70000000001</v>
      </c>
      <c r="H411" s="138">
        <f t="shared" si="6"/>
        <v>5.6785619645590112E-2</v>
      </c>
    </row>
    <row r="412" spans="1:8">
      <c r="A412" s="6">
        <v>411</v>
      </c>
      <c r="B412" s="1" t="s">
        <v>10</v>
      </c>
      <c r="C412" s="1" t="s">
        <v>34</v>
      </c>
      <c r="D412" s="4">
        <v>0.48909146265738873</v>
      </c>
      <c r="E412" s="4">
        <v>4.1859228114056748E-2</v>
      </c>
      <c r="F412" s="4">
        <v>0.30440580196856037</v>
      </c>
      <c r="H412" s="138">
        <f t="shared" si="6"/>
        <v>0.13751126898159469</v>
      </c>
    </row>
    <row r="413" spans="1:8">
      <c r="A413" s="6">
        <v>412</v>
      </c>
      <c r="B413" s="1" t="s">
        <v>10</v>
      </c>
      <c r="C413" s="1" t="s">
        <v>35</v>
      </c>
      <c r="D413" s="4">
        <v>224.7</v>
      </c>
      <c r="E413" s="4">
        <v>2649.8</v>
      </c>
      <c r="F413" s="4">
        <v>2874.5</v>
      </c>
      <c r="H413" s="138">
        <f t="shared" si="6"/>
        <v>0.92182988345799277</v>
      </c>
    </row>
    <row r="414" spans="1:8">
      <c r="A414" s="6">
        <v>413</v>
      </c>
      <c r="B414" s="1" t="s">
        <v>10</v>
      </c>
      <c r="C414" s="1" t="s">
        <v>36</v>
      </c>
      <c r="D414" s="4">
        <v>378.6</v>
      </c>
      <c r="E414" s="4">
        <v>10456.299999999999</v>
      </c>
      <c r="F414" s="4">
        <v>10834.9</v>
      </c>
      <c r="H414" s="138">
        <f t="shared" si="6"/>
        <v>0.96505736093549543</v>
      </c>
    </row>
    <row r="415" spans="1:8">
      <c r="A415" s="6">
        <v>414</v>
      </c>
      <c r="B415" s="1" t="s">
        <v>10</v>
      </c>
      <c r="C415" s="1" t="s">
        <v>37</v>
      </c>
      <c r="D415" s="4">
        <v>0</v>
      </c>
      <c r="E415" s="4">
        <v>0</v>
      </c>
      <c r="F415" s="4">
        <v>0</v>
      </c>
      <c r="H415" s="138">
        <f t="shared" si="6"/>
        <v>0</v>
      </c>
    </row>
    <row r="416" spans="1:8">
      <c r="A416" s="6">
        <v>415</v>
      </c>
      <c r="B416" s="1" t="s">
        <v>10</v>
      </c>
      <c r="C416" s="1" t="s">
        <v>38</v>
      </c>
      <c r="D416" s="4">
        <v>3362.6</v>
      </c>
      <c r="E416" s="4">
        <v>988.6</v>
      </c>
      <c r="F416" s="4">
        <v>4351.2</v>
      </c>
      <c r="H416" s="138">
        <f t="shared" si="6"/>
        <v>0.22720169148740579</v>
      </c>
    </row>
    <row r="417" spans="1:8">
      <c r="A417" s="7">
        <v>416</v>
      </c>
      <c r="B417" s="8" t="s">
        <v>10</v>
      </c>
      <c r="C417" s="8" t="s">
        <v>39</v>
      </c>
      <c r="D417" s="9">
        <v>3965.8999999999996</v>
      </c>
      <c r="E417" s="9">
        <v>14094.699999999999</v>
      </c>
      <c r="F417" s="9">
        <v>18060.599999999999</v>
      </c>
      <c r="H417" s="138">
        <f t="shared" si="6"/>
        <v>0.78041150349379307</v>
      </c>
    </row>
    <row r="418" spans="1:8">
      <c r="A418" s="6">
        <v>417</v>
      </c>
      <c r="B418" s="1" t="s">
        <v>10</v>
      </c>
      <c r="C418" s="1" t="s">
        <v>34</v>
      </c>
      <c r="D418" s="4">
        <v>1.5887685731569057E-2</v>
      </c>
      <c r="E418" s="4">
        <v>8.02690079860678E-2</v>
      </c>
      <c r="F418" s="4">
        <v>4.2474112465173443E-2</v>
      </c>
      <c r="H418" s="138">
        <f t="shared" si="6"/>
        <v>1.8898336734377723</v>
      </c>
    </row>
    <row r="419" spans="1:8">
      <c r="A419" s="6">
        <v>418</v>
      </c>
      <c r="B419" s="1" t="s">
        <v>10</v>
      </c>
      <c r="C419" s="1" t="s">
        <v>40</v>
      </c>
      <c r="D419" s="4">
        <v>0</v>
      </c>
      <c r="E419" s="4">
        <v>0</v>
      </c>
      <c r="F419" s="4">
        <v>0</v>
      </c>
      <c r="H419" s="138">
        <f t="shared" si="6"/>
        <v>0</v>
      </c>
    </row>
    <row r="420" spans="1:8">
      <c r="A420" s="6">
        <v>419</v>
      </c>
      <c r="B420" s="1" t="s">
        <v>10</v>
      </c>
      <c r="C420" s="1" t="s">
        <v>41</v>
      </c>
      <c r="D420" s="4">
        <v>729.1</v>
      </c>
      <c r="E420" s="4">
        <v>4779.1000000000004</v>
      </c>
      <c r="F420" s="4">
        <v>5508.2000000000007</v>
      </c>
      <c r="H420" s="138">
        <f t="shared" si="6"/>
        <v>0.8676337097418394</v>
      </c>
    </row>
    <row r="421" spans="1:8">
      <c r="A421" s="6">
        <v>420</v>
      </c>
      <c r="B421" s="1" t="s">
        <v>10</v>
      </c>
      <c r="C421" s="1" t="s">
        <v>42</v>
      </c>
      <c r="D421" s="4">
        <v>524.4</v>
      </c>
      <c r="E421" s="4">
        <v>14719.3</v>
      </c>
      <c r="F421" s="4">
        <v>15243.699999999999</v>
      </c>
      <c r="H421" s="138">
        <f t="shared" si="6"/>
        <v>0.96559890315343389</v>
      </c>
    </row>
    <row r="422" spans="1:8">
      <c r="A422" s="6">
        <v>421</v>
      </c>
      <c r="B422" s="1" t="s">
        <v>10</v>
      </c>
      <c r="C422" s="1" t="s">
        <v>43</v>
      </c>
      <c r="D422" s="4">
        <v>429.5</v>
      </c>
      <c r="E422" s="4">
        <v>565.9</v>
      </c>
      <c r="F422" s="4">
        <v>995.4</v>
      </c>
      <c r="H422" s="138">
        <f t="shared" si="6"/>
        <v>0.56851516978099259</v>
      </c>
    </row>
    <row r="423" spans="1:8">
      <c r="A423" s="6">
        <v>422</v>
      </c>
      <c r="B423" s="1" t="s">
        <v>10</v>
      </c>
      <c r="C423" s="1" t="s">
        <v>44</v>
      </c>
      <c r="D423" s="4">
        <v>0</v>
      </c>
      <c r="E423" s="4">
        <v>0</v>
      </c>
      <c r="F423" s="4">
        <v>0</v>
      </c>
      <c r="H423" s="138">
        <f t="shared" si="6"/>
        <v>0</v>
      </c>
    </row>
    <row r="424" spans="1:8">
      <c r="A424" s="6">
        <v>423</v>
      </c>
      <c r="B424" s="1" t="s">
        <v>10</v>
      </c>
      <c r="C424" s="1" t="s">
        <v>45</v>
      </c>
      <c r="D424" s="4">
        <v>288.89999999999998</v>
      </c>
      <c r="E424" s="4">
        <v>1990</v>
      </c>
      <c r="F424" s="4">
        <v>2278.9</v>
      </c>
      <c r="H424" s="138">
        <f t="shared" si="6"/>
        <v>0.87322831190486638</v>
      </c>
    </row>
    <row r="425" spans="1:8">
      <c r="A425" s="7">
        <v>424</v>
      </c>
      <c r="B425" s="8" t="s">
        <v>10</v>
      </c>
      <c r="C425" s="8" t="s">
        <v>46</v>
      </c>
      <c r="D425" s="9">
        <v>1971.9</v>
      </c>
      <c r="E425" s="9">
        <v>22054.300000000003</v>
      </c>
      <c r="F425" s="9">
        <v>24026.200000000004</v>
      </c>
      <c r="H425" s="138">
        <f t="shared" si="6"/>
        <v>0.91792709625325686</v>
      </c>
    </row>
    <row r="426" spans="1:8">
      <c r="A426" s="6">
        <v>425</v>
      </c>
      <c r="B426" s="1" t="s">
        <v>10</v>
      </c>
      <c r="C426" s="1" t="s">
        <v>34</v>
      </c>
      <c r="D426" s="4">
        <v>7.8995757568473823E-3</v>
      </c>
      <c r="E426" s="4">
        <v>0.12559875576118226</v>
      </c>
      <c r="F426" s="4">
        <v>5.650374411208655E-2</v>
      </c>
      <c r="H426" s="138">
        <f t="shared" si="6"/>
        <v>2.2228395256787206</v>
      </c>
    </row>
    <row r="427" spans="1:8">
      <c r="A427" s="6">
        <v>426</v>
      </c>
      <c r="B427" s="1" t="s">
        <v>10</v>
      </c>
      <c r="C427" s="1" t="s">
        <v>47</v>
      </c>
      <c r="D427" s="4">
        <v>13747</v>
      </c>
      <c r="E427" s="4">
        <v>634.1</v>
      </c>
      <c r="F427" s="4">
        <v>14381.1</v>
      </c>
      <c r="H427" s="138">
        <f t="shared" si="6"/>
        <v>4.4092593751521095E-2</v>
      </c>
    </row>
    <row r="428" spans="1:8">
      <c r="A428" s="6">
        <v>427</v>
      </c>
      <c r="B428" s="1" t="s">
        <v>10</v>
      </c>
      <c r="C428" s="1" t="s">
        <v>48</v>
      </c>
      <c r="D428" s="4">
        <v>7944.2</v>
      </c>
      <c r="E428" s="4">
        <v>146.4</v>
      </c>
      <c r="F428" s="4">
        <v>8090.5999999999995</v>
      </c>
      <c r="H428" s="138">
        <f t="shared" si="6"/>
        <v>1.8095073294934864E-2</v>
      </c>
    </row>
    <row r="429" spans="1:8">
      <c r="A429" s="6">
        <v>428</v>
      </c>
      <c r="B429" s="1" t="s">
        <v>10</v>
      </c>
      <c r="C429" s="1" t="s">
        <v>49</v>
      </c>
      <c r="D429" s="4">
        <v>250.8</v>
      </c>
      <c r="E429" s="4">
        <v>45.8</v>
      </c>
      <c r="F429" s="4">
        <v>296.60000000000002</v>
      </c>
      <c r="H429" s="138">
        <f t="shared" si="6"/>
        <v>0.15441672285906943</v>
      </c>
    </row>
    <row r="430" spans="1:8">
      <c r="A430" s="6">
        <v>429</v>
      </c>
      <c r="B430" s="1" t="s">
        <v>10</v>
      </c>
      <c r="C430" s="1" t="s">
        <v>50</v>
      </c>
      <c r="D430" s="4">
        <v>0</v>
      </c>
      <c r="E430" s="4">
        <v>0</v>
      </c>
      <c r="F430" s="4">
        <v>0</v>
      </c>
      <c r="H430" s="138">
        <f t="shared" si="6"/>
        <v>0</v>
      </c>
    </row>
    <row r="431" spans="1:8">
      <c r="A431" s="6">
        <v>430</v>
      </c>
      <c r="B431" s="1" t="s">
        <v>10</v>
      </c>
      <c r="C431" s="1" t="s">
        <v>51</v>
      </c>
      <c r="D431" s="4">
        <v>662.5</v>
      </c>
      <c r="E431" s="4">
        <v>1785.6</v>
      </c>
      <c r="F431" s="4">
        <v>2448.1</v>
      </c>
      <c r="H431" s="138">
        <f t="shared" si="6"/>
        <v>0.72938196969078062</v>
      </c>
    </row>
    <row r="432" spans="1:8">
      <c r="A432" s="7">
        <v>431</v>
      </c>
      <c r="B432" s="8" t="s">
        <v>10</v>
      </c>
      <c r="C432" s="8" t="s">
        <v>52</v>
      </c>
      <c r="D432" s="9">
        <v>22604.5</v>
      </c>
      <c r="E432" s="9">
        <v>2611.8999999999996</v>
      </c>
      <c r="F432" s="9">
        <v>25216.400000000001</v>
      </c>
      <c r="H432" s="138">
        <f t="shared" si="6"/>
        <v>0.1035794165701686</v>
      </c>
    </row>
    <row r="433" spans="1:8">
      <c r="A433" s="6">
        <v>432</v>
      </c>
      <c r="B433" s="1" t="s">
        <v>10</v>
      </c>
      <c r="C433" s="1" t="s">
        <v>34</v>
      </c>
      <c r="D433" s="4">
        <v>9.0555281807219751E-2</v>
      </c>
      <c r="E433" s="4">
        <v>1.487471332903932E-2</v>
      </c>
      <c r="F433" s="4">
        <v>5.9302803315880961E-2</v>
      </c>
      <c r="H433" s="138">
        <f t="shared" si="6"/>
        <v>0.250826478637241</v>
      </c>
    </row>
    <row r="434" spans="1:8">
      <c r="A434" s="6">
        <v>433</v>
      </c>
      <c r="B434" s="1" t="s">
        <v>10</v>
      </c>
      <c r="C434" s="1" t="s">
        <v>53</v>
      </c>
      <c r="D434" s="4">
        <v>1241.8</v>
      </c>
      <c r="E434" s="4">
        <v>4039.5</v>
      </c>
      <c r="F434" s="4">
        <v>5281.3</v>
      </c>
      <c r="H434" s="138">
        <f t="shared" si="6"/>
        <v>0.76486849828640668</v>
      </c>
    </row>
    <row r="435" spans="1:8">
      <c r="A435" s="6">
        <v>434</v>
      </c>
      <c r="B435" s="1" t="s">
        <v>10</v>
      </c>
      <c r="C435" s="1" t="s">
        <v>54</v>
      </c>
      <c r="D435" s="4">
        <v>0</v>
      </c>
      <c r="E435" s="4">
        <v>2566.6999999999998</v>
      </c>
      <c r="F435" s="4">
        <v>2566.6999999999998</v>
      </c>
      <c r="H435" s="138">
        <f t="shared" si="6"/>
        <v>1</v>
      </c>
    </row>
    <row r="436" spans="1:8">
      <c r="A436" s="6">
        <v>435</v>
      </c>
      <c r="B436" s="1" t="s">
        <v>10</v>
      </c>
      <c r="C436" s="1" t="s">
        <v>55</v>
      </c>
      <c r="D436" s="4">
        <v>2718.6</v>
      </c>
      <c r="E436" s="4">
        <v>554.20000000000005</v>
      </c>
      <c r="F436" s="4">
        <v>3272.8</v>
      </c>
      <c r="H436" s="138">
        <f t="shared" si="6"/>
        <v>0.16933512588609143</v>
      </c>
    </row>
    <row r="437" spans="1:8">
      <c r="A437" s="6">
        <v>436</v>
      </c>
      <c r="B437" s="1" t="s">
        <v>10</v>
      </c>
      <c r="C437" s="1" t="s">
        <v>56</v>
      </c>
      <c r="D437" s="4">
        <v>1214.5</v>
      </c>
      <c r="E437" s="4">
        <v>92.1</v>
      </c>
      <c r="F437" s="4">
        <v>1306.5999999999999</v>
      </c>
      <c r="H437" s="138">
        <f t="shared" si="6"/>
        <v>7.0488290218888722E-2</v>
      </c>
    </row>
    <row r="438" spans="1:8">
      <c r="A438" s="6">
        <v>437</v>
      </c>
      <c r="B438" s="1" t="s">
        <v>10</v>
      </c>
      <c r="C438" s="1" t="s">
        <v>57</v>
      </c>
      <c r="D438" s="4">
        <v>27813.200000000001</v>
      </c>
      <c r="E438" s="4">
        <v>46550.6</v>
      </c>
      <c r="F438" s="4">
        <v>74363.8</v>
      </c>
      <c r="H438" s="138">
        <f t="shared" si="6"/>
        <v>0.62598468609726776</v>
      </c>
    </row>
    <row r="439" spans="1:8">
      <c r="A439" s="6">
        <v>438</v>
      </c>
      <c r="B439" s="1" t="s">
        <v>10</v>
      </c>
      <c r="C439" s="1" t="s">
        <v>58</v>
      </c>
      <c r="D439" s="4">
        <v>233.6</v>
      </c>
      <c r="E439" s="4">
        <v>14214.3</v>
      </c>
      <c r="F439" s="4">
        <v>14447.9</v>
      </c>
      <c r="H439" s="138">
        <f t="shared" si="6"/>
        <v>0.98383156029595997</v>
      </c>
    </row>
    <row r="440" spans="1:8">
      <c r="A440" s="6">
        <v>439</v>
      </c>
      <c r="B440" s="1" t="s">
        <v>10</v>
      </c>
      <c r="C440" s="1" t="s">
        <v>59</v>
      </c>
      <c r="D440" s="4">
        <v>1051.8</v>
      </c>
      <c r="E440" s="4">
        <v>3225.9</v>
      </c>
      <c r="F440" s="4">
        <v>4277.7</v>
      </c>
      <c r="H440" s="138">
        <f t="shared" si="6"/>
        <v>0.75412020478294417</v>
      </c>
    </row>
    <row r="441" spans="1:8">
      <c r="A441" s="7">
        <v>440</v>
      </c>
      <c r="B441" s="8" t="s">
        <v>10</v>
      </c>
      <c r="C441" s="8" t="s">
        <v>60</v>
      </c>
      <c r="D441" s="9">
        <v>34273.5</v>
      </c>
      <c r="E441" s="9">
        <v>71243.299999999988</v>
      </c>
      <c r="F441" s="9">
        <v>105516.79999999999</v>
      </c>
      <c r="H441" s="138">
        <f t="shared" si="6"/>
        <v>0.67518442560805481</v>
      </c>
    </row>
    <row r="442" spans="1:8">
      <c r="A442" s="6">
        <v>441</v>
      </c>
      <c r="B442" s="1" t="s">
        <v>10</v>
      </c>
      <c r="C442" s="1" t="s">
        <v>34</v>
      </c>
      <c r="D442" s="4">
        <v>0.1373021500594902</v>
      </c>
      <c r="E442" s="4">
        <v>0.40572903408045746</v>
      </c>
      <c r="F442" s="4">
        <v>0.24814969769361001</v>
      </c>
      <c r="H442" s="138">
        <f t="shared" si="6"/>
        <v>1.6350172410099422</v>
      </c>
    </row>
    <row r="443" spans="1:8">
      <c r="A443" s="6">
        <v>442</v>
      </c>
      <c r="B443" s="1" t="s">
        <v>10</v>
      </c>
      <c r="C443" s="1" t="s">
        <v>61</v>
      </c>
      <c r="D443" s="4">
        <v>7550</v>
      </c>
      <c r="E443" s="4">
        <v>1215</v>
      </c>
      <c r="F443" s="4">
        <v>8765</v>
      </c>
      <c r="H443" s="138">
        <f t="shared" si="6"/>
        <v>0.13861950941243584</v>
      </c>
    </row>
    <row r="444" spans="1:8">
      <c r="A444" s="6">
        <v>443</v>
      </c>
      <c r="B444" s="1" t="s">
        <v>10</v>
      </c>
      <c r="C444" s="1" t="s">
        <v>62</v>
      </c>
      <c r="D444" s="4">
        <v>2304.1999999999998</v>
      </c>
      <c r="E444" s="4">
        <v>4780.6000000000004</v>
      </c>
      <c r="F444" s="4">
        <v>7084.8</v>
      </c>
      <c r="H444" s="138">
        <f t="shared" si="6"/>
        <v>0.6747685185185186</v>
      </c>
    </row>
    <row r="445" spans="1:8">
      <c r="A445" s="6">
        <v>444</v>
      </c>
      <c r="B445" s="1" t="s">
        <v>10</v>
      </c>
      <c r="C445" s="1" t="s">
        <v>63</v>
      </c>
      <c r="D445" s="4">
        <v>14997.3</v>
      </c>
      <c r="E445" s="4">
        <v>1807.3999999999999</v>
      </c>
      <c r="F445" s="4">
        <v>16804.7</v>
      </c>
      <c r="H445" s="138">
        <f t="shared" si="6"/>
        <v>0.10755324403291935</v>
      </c>
    </row>
    <row r="446" spans="1:8">
      <c r="A446" s="6">
        <v>445</v>
      </c>
      <c r="B446" s="1" t="s">
        <v>10</v>
      </c>
      <c r="C446" s="1" t="s">
        <v>64</v>
      </c>
      <c r="D446" s="4">
        <v>0</v>
      </c>
      <c r="E446" s="4">
        <v>0</v>
      </c>
      <c r="F446" s="4">
        <v>0</v>
      </c>
      <c r="H446" s="138">
        <f t="shared" si="6"/>
        <v>0</v>
      </c>
    </row>
    <row r="447" spans="1:8">
      <c r="A447" s="6">
        <v>446</v>
      </c>
      <c r="B447" s="1" t="s">
        <v>10</v>
      </c>
      <c r="C447" s="1" t="s">
        <v>65</v>
      </c>
      <c r="D447" s="4">
        <v>8164.2</v>
      </c>
      <c r="E447" s="4">
        <v>526</v>
      </c>
      <c r="F447" s="4">
        <v>8690.2000000000007</v>
      </c>
      <c r="H447" s="138">
        <f t="shared" si="6"/>
        <v>6.0527951025292855E-2</v>
      </c>
    </row>
    <row r="448" spans="1:8">
      <c r="A448" s="7">
        <v>447</v>
      </c>
      <c r="B448" s="8" t="s">
        <v>10</v>
      </c>
      <c r="C448" s="8" t="s">
        <v>66</v>
      </c>
      <c r="D448" s="9">
        <v>33015.699999999997</v>
      </c>
      <c r="E448" s="9">
        <v>8329</v>
      </c>
      <c r="F448" s="9">
        <v>41344.699999999997</v>
      </c>
      <c r="H448" s="138">
        <f t="shared" si="6"/>
        <v>0.20145266503324491</v>
      </c>
    </row>
    <row r="449" spans="1:8">
      <c r="A449" s="6">
        <v>448</v>
      </c>
      <c r="B449" s="1" t="s">
        <v>10</v>
      </c>
      <c r="C449" s="1" t="s">
        <v>34</v>
      </c>
      <c r="D449" s="4">
        <v>0.13226331117974852</v>
      </c>
      <c r="E449" s="4">
        <v>4.7433472689447718E-2</v>
      </c>
      <c r="F449" s="4">
        <v>9.7232618940614177E-2</v>
      </c>
      <c r="H449" s="138">
        <f t="shared" si="6"/>
        <v>0.48783497972442974</v>
      </c>
    </row>
    <row r="450" spans="1:8">
      <c r="A450" s="6">
        <v>449</v>
      </c>
      <c r="B450" s="1" t="s">
        <v>10</v>
      </c>
      <c r="C450" s="1" t="s">
        <v>67</v>
      </c>
      <c r="D450" s="4">
        <v>850.8</v>
      </c>
      <c r="E450" s="4">
        <v>0</v>
      </c>
      <c r="F450" s="4">
        <v>850.8</v>
      </c>
      <c r="H450" s="138">
        <f t="shared" si="6"/>
        <v>0</v>
      </c>
    </row>
    <row r="451" spans="1:8">
      <c r="A451" s="6">
        <v>450</v>
      </c>
      <c r="B451" s="1" t="s">
        <v>10</v>
      </c>
      <c r="C451" s="1" t="s">
        <v>68</v>
      </c>
      <c r="D451" s="4">
        <v>0</v>
      </c>
      <c r="E451" s="4">
        <v>3123.1</v>
      </c>
      <c r="F451" s="4">
        <v>3123.1</v>
      </c>
      <c r="H451" s="138">
        <f t="shared" ref="H451:H514" si="7">IFERROR(E451/F451,0)</f>
        <v>1</v>
      </c>
    </row>
    <row r="452" spans="1:8">
      <c r="A452" s="6">
        <v>451</v>
      </c>
      <c r="B452" s="1" t="s">
        <v>10</v>
      </c>
      <c r="C452" s="1" t="s">
        <v>69</v>
      </c>
      <c r="D452" s="4">
        <v>3440.7</v>
      </c>
      <c r="E452" s="4">
        <v>6640</v>
      </c>
      <c r="F452" s="4">
        <v>10080.700000000001</v>
      </c>
      <c r="H452" s="138">
        <f t="shared" si="7"/>
        <v>0.65868441675677281</v>
      </c>
    </row>
    <row r="453" spans="1:8">
      <c r="A453" s="6">
        <v>452</v>
      </c>
      <c r="B453" s="1" t="s">
        <v>10</v>
      </c>
      <c r="C453" s="1" t="s">
        <v>70</v>
      </c>
      <c r="D453" s="4">
        <v>4504.5</v>
      </c>
      <c r="E453" s="4">
        <v>5422.9</v>
      </c>
      <c r="F453" s="4">
        <v>9927.4</v>
      </c>
      <c r="H453" s="138">
        <f t="shared" si="7"/>
        <v>0.54625581723311234</v>
      </c>
    </row>
    <row r="454" spans="1:8">
      <c r="A454" s="6">
        <v>453</v>
      </c>
      <c r="B454" s="1" t="s">
        <v>10</v>
      </c>
      <c r="C454" s="1" t="s">
        <v>71</v>
      </c>
      <c r="D454" s="4">
        <v>6396.4</v>
      </c>
      <c r="E454" s="4">
        <v>7814.3</v>
      </c>
      <c r="F454" s="4">
        <v>14210.7</v>
      </c>
      <c r="H454" s="138">
        <f t="shared" si="7"/>
        <v>0.54988846432617677</v>
      </c>
    </row>
    <row r="455" spans="1:8">
      <c r="A455" s="6">
        <v>454</v>
      </c>
      <c r="B455" s="1" t="s">
        <v>10</v>
      </c>
      <c r="C455" s="1" t="s">
        <v>72</v>
      </c>
      <c r="D455" s="4">
        <v>1737.5</v>
      </c>
      <c r="E455" s="4">
        <v>0</v>
      </c>
      <c r="F455" s="4">
        <v>1737.5</v>
      </c>
      <c r="H455" s="138">
        <f t="shared" si="7"/>
        <v>0</v>
      </c>
    </row>
    <row r="456" spans="1:8">
      <c r="A456" s="6">
        <v>455</v>
      </c>
      <c r="B456" s="1" t="s">
        <v>10</v>
      </c>
      <c r="C456" s="1" t="s">
        <v>73</v>
      </c>
      <c r="D456" s="4">
        <v>2052.1</v>
      </c>
      <c r="E456" s="4">
        <v>2261.4</v>
      </c>
      <c r="F456" s="4">
        <v>4313.5</v>
      </c>
      <c r="H456" s="138">
        <f t="shared" si="7"/>
        <v>0.52426104091804804</v>
      </c>
    </row>
    <row r="457" spans="1:8">
      <c r="A457" s="6">
        <v>456</v>
      </c>
      <c r="B457" s="1" t="s">
        <v>10</v>
      </c>
      <c r="C457" s="1" t="s">
        <v>74</v>
      </c>
      <c r="D457" s="4">
        <v>3320.4</v>
      </c>
      <c r="E457" s="4">
        <v>2621</v>
      </c>
      <c r="F457" s="4">
        <v>5941.4</v>
      </c>
      <c r="H457" s="138">
        <f t="shared" si="7"/>
        <v>0.44114181842663347</v>
      </c>
    </row>
    <row r="458" spans="1:8">
      <c r="A458" s="6">
        <v>457</v>
      </c>
      <c r="B458" s="1" t="s">
        <v>10</v>
      </c>
      <c r="C458" s="1" t="s">
        <v>75</v>
      </c>
      <c r="D458" s="4">
        <v>417.9</v>
      </c>
      <c r="E458" s="4">
        <v>426.5</v>
      </c>
      <c r="F458" s="4">
        <v>844.4</v>
      </c>
      <c r="H458" s="138">
        <f t="shared" si="7"/>
        <v>0.50509237328280432</v>
      </c>
    </row>
    <row r="459" spans="1:8">
      <c r="A459" s="6">
        <v>458</v>
      </c>
      <c r="B459" s="1" t="s">
        <v>10</v>
      </c>
      <c r="C459" s="1" t="s">
        <v>76</v>
      </c>
      <c r="D459" s="4">
        <v>268.89999999999998</v>
      </c>
      <c r="E459" s="4">
        <v>-592.4</v>
      </c>
      <c r="F459" s="4">
        <v>-323.5</v>
      </c>
      <c r="H459" s="138">
        <f t="shared" si="7"/>
        <v>1.8312210200927357</v>
      </c>
    </row>
    <row r="460" spans="1:8">
      <c r="A460" s="6">
        <v>459</v>
      </c>
      <c r="B460" s="1" t="s">
        <v>10</v>
      </c>
      <c r="C460" s="1" t="s">
        <v>77</v>
      </c>
      <c r="D460" s="4">
        <v>2350.4</v>
      </c>
      <c r="E460" s="4">
        <v>0</v>
      </c>
      <c r="F460" s="4">
        <v>2350.4</v>
      </c>
      <c r="H460" s="138">
        <f t="shared" si="7"/>
        <v>0</v>
      </c>
    </row>
    <row r="461" spans="1:8">
      <c r="A461" s="6">
        <v>460</v>
      </c>
      <c r="B461" s="1" t="s">
        <v>10</v>
      </c>
      <c r="C461" s="1" t="s">
        <v>78</v>
      </c>
      <c r="D461" s="4">
        <v>182.9</v>
      </c>
      <c r="E461" s="4">
        <v>469.8</v>
      </c>
      <c r="F461" s="4">
        <v>652.70000000000005</v>
      </c>
      <c r="H461" s="138">
        <f t="shared" si="7"/>
        <v>0.71977937796843872</v>
      </c>
    </row>
    <row r="462" spans="1:8">
      <c r="A462" s="6">
        <v>461</v>
      </c>
      <c r="B462" s="1" t="s">
        <v>10</v>
      </c>
      <c r="C462" s="1" t="s">
        <v>79</v>
      </c>
      <c r="D462" s="4">
        <v>0</v>
      </c>
      <c r="E462" s="4">
        <v>40</v>
      </c>
      <c r="F462" s="4">
        <v>40</v>
      </c>
      <c r="H462" s="138">
        <f t="shared" si="7"/>
        <v>1</v>
      </c>
    </row>
    <row r="463" spans="1:8">
      <c r="A463" s="7">
        <v>462</v>
      </c>
      <c r="B463" s="8" t="s">
        <v>10</v>
      </c>
      <c r="C463" s="8" t="s">
        <v>80</v>
      </c>
      <c r="D463" s="9">
        <v>25522.500000000007</v>
      </c>
      <c r="E463" s="9">
        <v>28226.6</v>
      </c>
      <c r="F463" s="9">
        <v>53749.100000000006</v>
      </c>
      <c r="H463" s="138">
        <f t="shared" si="7"/>
        <v>0.52515483980196864</v>
      </c>
    </row>
    <row r="464" spans="1:8">
      <c r="A464" s="6">
        <v>463</v>
      </c>
      <c r="B464" s="1" t="s">
        <v>10</v>
      </c>
      <c r="C464" s="1" t="s">
        <v>34</v>
      </c>
      <c r="D464" s="4">
        <v>0.10224500342519263</v>
      </c>
      <c r="E464" s="4">
        <v>0.16074986915787789</v>
      </c>
      <c r="F464" s="4">
        <v>0.12640473286058349</v>
      </c>
      <c r="H464" s="138">
        <f t="shared" si="7"/>
        <v>1.2717076767621902</v>
      </c>
    </row>
    <row r="465" spans="1:8">
      <c r="A465" s="6">
        <v>464</v>
      </c>
      <c r="B465" s="1" t="s">
        <v>10</v>
      </c>
      <c r="C465" s="1" t="s">
        <v>81</v>
      </c>
      <c r="D465" s="4">
        <v>0</v>
      </c>
      <c r="E465" s="4">
        <v>5567.3000000000011</v>
      </c>
      <c r="F465" s="4">
        <v>5567.3000000000011</v>
      </c>
      <c r="H465" s="138">
        <f t="shared" si="7"/>
        <v>1</v>
      </c>
    </row>
    <row r="466" spans="1:8">
      <c r="A466" s="6">
        <v>465</v>
      </c>
      <c r="B466" s="1" t="s">
        <v>10</v>
      </c>
      <c r="C466" s="1" t="s">
        <v>82</v>
      </c>
      <c r="D466" s="4">
        <v>0</v>
      </c>
      <c r="E466" s="4">
        <v>8007.1</v>
      </c>
      <c r="F466" s="4">
        <v>8007.1</v>
      </c>
      <c r="H466" s="138">
        <f t="shared" si="7"/>
        <v>1</v>
      </c>
    </row>
    <row r="467" spans="1:8">
      <c r="A467" s="6">
        <v>466</v>
      </c>
      <c r="B467" s="1" t="s">
        <v>10</v>
      </c>
      <c r="C467" s="1" t="s">
        <v>83</v>
      </c>
      <c r="D467" s="4">
        <v>0</v>
      </c>
      <c r="E467" s="4">
        <v>1914.5</v>
      </c>
      <c r="F467" s="4">
        <v>1914.5</v>
      </c>
      <c r="H467" s="138">
        <f t="shared" si="7"/>
        <v>1</v>
      </c>
    </row>
    <row r="468" spans="1:8">
      <c r="A468" s="6">
        <v>467</v>
      </c>
      <c r="B468" s="1" t="s">
        <v>10</v>
      </c>
      <c r="C468" s="1" t="s">
        <v>84</v>
      </c>
      <c r="D468" s="4">
        <v>0</v>
      </c>
      <c r="E468" s="4">
        <v>2683.3</v>
      </c>
      <c r="F468" s="4">
        <v>2683.3</v>
      </c>
      <c r="H468" s="138">
        <f t="shared" si="7"/>
        <v>1</v>
      </c>
    </row>
    <row r="469" spans="1:8">
      <c r="A469" s="6">
        <v>468</v>
      </c>
      <c r="B469" s="1" t="s">
        <v>10</v>
      </c>
      <c r="C469" s="1" t="s">
        <v>85</v>
      </c>
      <c r="D469" s="4">
        <v>0</v>
      </c>
      <c r="E469" s="4">
        <v>2216.6</v>
      </c>
      <c r="F469" s="4">
        <v>2216.6</v>
      </c>
      <c r="H469" s="138">
        <f t="shared" si="7"/>
        <v>1</v>
      </c>
    </row>
    <row r="470" spans="1:8">
      <c r="A470" s="6">
        <v>469</v>
      </c>
      <c r="B470" s="1" t="s">
        <v>10</v>
      </c>
      <c r="C470" s="1" t="s">
        <v>86</v>
      </c>
      <c r="D470" s="4">
        <v>0</v>
      </c>
      <c r="E470" s="4">
        <v>279.7</v>
      </c>
      <c r="F470" s="4">
        <v>279.7</v>
      </c>
      <c r="H470" s="138">
        <f t="shared" si="7"/>
        <v>1</v>
      </c>
    </row>
    <row r="471" spans="1:8">
      <c r="A471" s="7">
        <v>470</v>
      </c>
      <c r="B471" s="8" t="s">
        <v>10</v>
      </c>
      <c r="C471" s="8" t="s">
        <v>87</v>
      </c>
      <c r="D471" s="9">
        <v>0</v>
      </c>
      <c r="E471" s="9">
        <v>20668.5</v>
      </c>
      <c r="F471" s="9">
        <v>20668.5</v>
      </c>
      <c r="H471" s="138">
        <f t="shared" si="7"/>
        <v>1</v>
      </c>
    </row>
    <row r="472" spans="1:8">
      <c r="A472" s="6">
        <v>471</v>
      </c>
      <c r="B472" s="1" t="s">
        <v>10</v>
      </c>
      <c r="C472" s="1" t="s">
        <v>34</v>
      </c>
      <c r="D472" s="4">
        <v>0</v>
      </c>
      <c r="E472" s="4">
        <v>0.11770665509447115</v>
      </c>
      <c r="F472" s="4">
        <v>4.8607255212254154E-2</v>
      </c>
      <c r="H472" s="138">
        <f t="shared" si="7"/>
        <v>2.4215861311337048</v>
      </c>
    </row>
    <row r="473" spans="1:8">
      <c r="A473" s="6">
        <v>472</v>
      </c>
      <c r="B473" s="1" t="s">
        <v>10</v>
      </c>
      <c r="C473" s="1" t="s">
        <v>88</v>
      </c>
      <c r="D473" s="4">
        <v>374.8</v>
      </c>
      <c r="E473" s="4">
        <v>340.5</v>
      </c>
      <c r="F473" s="4">
        <v>715.3</v>
      </c>
      <c r="H473" s="138">
        <f t="shared" si="7"/>
        <v>0.47602404585488611</v>
      </c>
    </row>
    <row r="474" spans="1:8">
      <c r="A474" s="6">
        <v>473</v>
      </c>
      <c r="B474" s="1" t="s">
        <v>10</v>
      </c>
      <c r="C474" s="1" t="s">
        <v>89</v>
      </c>
      <c r="D474" s="4">
        <v>0</v>
      </c>
      <c r="E474" s="4">
        <v>0</v>
      </c>
      <c r="F474" s="4">
        <v>0</v>
      </c>
      <c r="H474" s="138">
        <f t="shared" si="7"/>
        <v>0</v>
      </c>
    </row>
    <row r="475" spans="1:8">
      <c r="A475" s="7">
        <v>474</v>
      </c>
      <c r="B475" s="8" t="s">
        <v>10</v>
      </c>
      <c r="C475" s="8" t="s">
        <v>90</v>
      </c>
      <c r="D475" s="9">
        <v>374.8</v>
      </c>
      <c r="E475" s="9">
        <v>340.5</v>
      </c>
      <c r="F475" s="9">
        <v>715.3</v>
      </c>
      <c r="H475" s="138">
        <f t="shared" si="7"/>
        <v>0.47602404585488611</v>
      </c>
    </row>
    <row r="476" spans="1:8">
      <c r="A476" s="6">
        <v>475</v>
      </c>
      <c r="B476" s="1" t="s">
        <v>10</v>
      </c>
      <c r="C476" s="1" t="s">
        <v>34</v>
      </c>
      <c r="D476" s="4">
        <v>1.5014762379767729E-3</v>
      </c>
      <c r="E476" s="4">
        <v>1.9391400469152297E-3</v>
      </c>
      <c r="F476" s="4">
        <v>1.6822105935759921E-3</v>
      </c>
      <c r="H476" s="138">
        <f t="shared" si="7"/>
        <v>1.1527332275283471</v>
      </c>
    </row>
    <row r="477" spans="1:8">
      <c r="A477" s="6">
        <v>476</v>
      </c>
      <c r="B477" s="1" t="s">
        <v>10</v>
      </c>
      <c r="C477" s="1" t="s">
        <v>91</v>
      </c>
      <c r="D477" s="4">
        <v>3541.3</v>
      </c>
      <c r="E477" s="4">
        <v>0</v>
      </c>
      <c r="F477" s="4">
        <v>3541.3</v>
      </c>
      <c r="H477" s="138">
        <f t="shared" si="7"/>
        <v>0</v>
      </c>
    </row>
    <row r="478" spans="1:8">
      <c r="A478" s="6">
        <v>477</v>
      </c>
      <c r="B478" s="1" t="s">
        <v>10</v>
      </c>
      <c r="C478" s="1" t="s">
        <v>34</v>
      </c>
      <c r="D478" s="4">
        <v>1.4186707047884595E-2</v>
      </c>
      <c r="E478" s="4">
        <v>0</v>
      </c>
      <c r="F478" s="4">
        <v>8.3282711799673725E-3</v>
      </c>
      <c r="H478" s="138">
        <f t="shared" si="7"/>
        <v>0</v>
      </c>
    </row>
    <row r="479" spans="1:8">
      <c r="A479" s="6">
        <v>478</v>
      </c>
      <c r="B479" s="1" t="s">
        <v>10</v>
      </c>
      <c r="C479" s="1" t="s">
        <v>92</v>
      </c>
      <c r="D479" s="4">
        <v>2263.4</v>
      </c>
      <c r="E479" s="4">
        <v>674.3</v>
      </c>
      <c r="F479" s="4">
        <v>2937.7</v>
      </c>
      <c r="H479" s="138">
        <f t="shared" si="7"/>
        <v>0.22953330837049393</v>
      </c>
    </row>
    <row r="480" spans="1:8">
      <c r="A480" s="6">
        <v>479</v>
      </c>
      <c r="B480" s="1" t="s">
        <v>10</v>
      </c>
      <c r="C480" s="1" t="s">
        <v>34</v>
      </c>
      <c r="D480" s="4">
        <v>9.0673460966825721E-3</v>
      </c>
      <c r="E480" s="4">
        <v>3.8401237404844034E-3</v>
      </c>
      <c r="F480" s="4">
        <v>6.908751657693544E-3</v>
      </c>
      <c r="H480" s="138">
        <f t="shared" si="7"/>
        <v>0.55583467618322402</v>
      </c>
    </row>
    <row r="481" spans="1:8">
      <c r="A481" s="10">
        <v>480</v>
      </c>
      <c r="B481" s="11" t="s">
        <v>10</v>
      </c>
      <c r="C481" s="11" t="s">
        <v>2</v>
      </c>
      <c r="D481" s="12">
        <v>249620.99999999997</v>
      </c>
      <c r="E481" s="12">
        <v>175593.3</v>
      </c>
      <c r="F481" s="12">
        <v>425214.3</v>
      </c>
      <c r="H481" s="138">
        <f t="shared" si="7"/>
        <v>0.41295248066680729</v>
      </c>
    </row>
    <row r="482" spans="1:8">
      <c r="A482" s="6">
        <v>481</v>
      </c>
      <c r="B482" s="1" t="s">
        <v>11</v>
      </c>
      <c r="C482" s="1" t="s">
        <v>24</v>
      </c>
      <c r="D482" s="4">
        <v>45450.2</v>
      </c>
      <c r="E482" s="4">
        <v>1316.9</v>
      </c>
      <c r="F482" s="4">
        <v>46767.1</v>
      </c>
      <c r="H482" s="138">
        <f t="shared" si="7"/>
        <v>2.8158684203211236E-2</v>
      </c>
    </row>
    <row r="483" spans="1:8">
      <c r="A483" s="6">
        <v>482</v>
      </c>
      <c r="B483" s="1" t="s">
        <v>11</v>
      </c>
      <c r="C483" s="1" t="s">
        <v>25</v>
      </c>
      <c r="D483" s="4">
        <v>1192.3</v>
      </c>
      <c r="E483" s="4">
        <v>4467.5</v>
      </c>
      <c r="F483" s="4">
        <v>5659.8</v>
      </c>
      <c r="H483" s="138">
        <f t="shared" si="7"/>
        <v>0.78933884589561465</v>
      </c>
    </row>
    <row r="484" spans="1:8">
      <c r="A484" s="6">
        <v>483</v>
      </c>
      <c r="B484" s="1" t="s">
        <v>11</v>
      </c>
      <c r="C484" s="1" t="s">
        <v>26</v>
      </c>
      <c r="D484" s="4">
        <v>0</v>
      </c>
      <c r="E484" s="4">
        <v>0</v>
      </c>
      <c r="F484" s="4">
        <v>0</v>
      </c>
      <c r="H484" s="138">
        <f t="shared" si="7"/>
        <v>0</v>
      </c>
    </row>
    <row r="485" spans="1:8">
      <c r="A485" s="6">
        <v>484</v>
      </c>
      <c r="B485" s="1" t="s">
        <v>11</v>
      </c>
      <c r="C485" s="1" t="s">
        <v>27</v>
      </c>
      <c r="D485" s="4">
        <v>10331.200000000001</v>
      </c>
      <c r="E485" s="4">
        <v>1526.2</v>
      </c>
      <c r="F485" s="4">
        <v>11857.400000000001</v>
      </c>
      <c r="H485" s="138">
        <f t="shared" si="7"/>
        <v>0.12871287128712869</v>
      </c>
    </row>
    <row r="486" spans="1:8">
      <c r="A486" s="6">
        <v>485</v>
      </c>
      <c r="B486" s="1" t="s">
        <v>11</v>
      </c>
      <c r="C486" s="1" t="s">
        <v>28</v>
      </c>
      <c r="D486" s="4">
        <v>4173.7</v>
      </c>
      <c r="E486" s="4">
        <v>1006.9</v>
      </c>
      <c r="F486" s="4">
        <v>5180.5999999999995</v>
      </c>
      <c r="H486" s="138">
        <f t="shared" si="7"/>
        <v>0.19435972667258619</v>
      </c>
    </row>
    <row r="487" spans="1:8">
      <c r="A487" s="6">
        <v>486</v>
      </c>
      <c r="B487" s="1" t="s">
        <v>11</v>
      </c>
      <c r="C487" s="1" t="s">
        <v>29</v>
      </c>
      <c r="D487" s="4">
        <v>120.9</v>
      </c>
      <c r="E487" s="4">
        <v>0</v>
      </c>
      <c r="F487" s="4">
        <v>120.9</v>
      </c>
      <c r="H487" s="138">
        <f t="shared" si="7"/>
        <v>0</v>
      </c>
    </row>
    <row r="488" spans="1:8">
      <c r="A488" s="6">
        <v>487</v>
      </c>
      <c r="B488" s="1" t="s">
        <v>11</v>
      </c>
      <c r="C488" s="1" t="s">
        <v>30</v>
      </c>
      <c r="D488" s="4">
        <v>1308</v>
      </c>
      <c r="E488" s="4">
        <v>268.89999999999998</v>
      </c>
      <c r="F488" s="4">
        <v>1576.9</v>
      </c>
      <c r="H488" s="138">
        <f t="shared" si="7"/>
        <v>0.17052444669921996</v>
      </c>
    </row>
    <row r="489" spans="1:8">
      <c r="A489" s="6">
        <v>488</v>
      </c>
      <c r="B489" s="1" t="s">
        <v>11</v>
      </c>
      <c r="C489" s="1" t="s">
        <v>31</v>
      </c>
      <c r="D489" s="4">
        <v>9011.1</v>
      </c>
      <c r="E489" s="4">
        <v>167.5</v>
      </c>
      <c r="F489" s="4">
        <v>9178.6</v>
      </c>
      <c r="H489" s="138">
        <f t="shared" si="7"/>
        <v>1.8248970431220448E-2</v>
      </c>
    </row>
    <row r="490" spans="1:8">
      <c r="A490" s="6">
        <v>489</v>
      </c>
      <c r="B490" s="1" t="s">
        <v>11</v>
      </c>
      <c r="C490" s="1" t="s">
        <v>32</v>
      </c>
      <c r="D490" s="4">
        <v>15402</v>
      </c>
      <c r="E490" s="4">
        <v>1595.3</v>
      </c>
      <c r="F490" s="4">
        <v>16997.3</v>
      </c>
      <c r="H490" s="138">
        <f t="shared" si="7"/>
        <v>9.385608302495102E-2</v>
      </c>
    </row>
    <row r="491" spans="1:8">
      <c r="A491" s="7">
        <v>490</v>
      </c>
      <c r="B491" s="8" t="s">
        <v>11</v>
      </c>
      <c r="C491" s="8" t="s">
        <v>33</v>
      </c>
      <c r="D491" s="9">
        <v>86989.4</v>
      </c>
      <c r="E491" s="9">
        <v>10349.199999999999</v>
      </c>
      <c r="F491" s="9">
        <v>97338.599999999991</v>
      </c>
      <c r="H491" s="138">
        <f t="shared" si="7"/>
        <v>0.10632164423979798</v>
      </c>
    </row>
    <row r="492" spans="1:8">
      <c r="A492" s="6">
        <v>491</v>
      </c>
      <c r="B492" s="1" t="s">
        <v>11</v>
      </c>
      <c r="C492" s="1" t="s">
        <v>34</v>
      </c>
      <c r="D492" s="4">
        <v>0.50376421425212581</v>
      </c>
      <c r="E492" s="4">
        <v>5.8290081753230839E-2</v>
      </c>
      <c r="F492" s="4">
        <v>0.277931377316259</v>
      </c>
      <c r="H492" s="138">
        <f t="shared" si="7"/>
        <v>0.20972832328644336</v>
      </c>
    </row>
    <row r="493" spans="1:8">
      <c r="A493" s="6">
        <v>492</v>
      </c>
      <c r="B493" s="1" t="s">
        <v>11</v>
      </c>
      <c r="C493" s="1" t="s">
        <v>35</v>
      </c>
      <c r="D493" s="4">
        <v>1860.1</v>
      </c>
      <c r="E493" s="4">
        <v>5717.8</v>
      </c>
      <c r="F493" s="4">
        <v>7577.9</v>
      </c>
      <c r="H493" s="138">
        <f t="shared" si="7"/>
        <v>0.75453621715778785</v>
      </c>
    </row>
    <row r="494" spans="1:8">
      <c r="A494" s="6">
        <v>493</v>
      </c>
      <c r="B494" s="1" t="s">
        <v>11</v>
      </c>
      <c r="C494" s="1" t="s">
        <v>36</v>
      </c>
      <c r="D494" s="4">
        <v>2476.5</v>
      </c>
      <c r="E494" s="4">
        <v>7229.1</v>
      </c>
      <c r="F494" s="4">
        <v>9705.6</v>
      </c>
      <c r="H494" s="138">
        <f t="shared" si="7"/>
        <v>0.74483803165182993</v>
      </c>
    </row>
    <row r="495" spans="1:8">
      <c r="A495" s="6">
        <v>494</v>
      </c>
      <c r="B495" s="1" t="s">
        <v>11</v>
      </c>
      <c r="C495" s="1" t="s">
        <v>37</v>
      </c>
      <c r="D495" s="4">
        <v>0</v>
      </c>
      <c r="E495" s="4">
        <v>0</v>
      </c>
      <c r="F495" s="4">
        <v>0</v>
      </c>
      <c r="H495" s="138">
        <f t="shared" si="7"/>
        <v>0</v>
      </c>
    </row>
    <row r="496" spans="1:8">
      <c r="A496" s="6">
        <v>495</v>
      </c>
      <c r="B496" s="1" t="s">
        <v>11</v>
      </c>
      <c r="C496" s="1" t="s">
        <v>38</v>
      </c>
      <c r="D496" s="4">
        <v>2127.1999999999998</v>
      </c>
      <c r="E496" s="4">
        <v>803.3</v>
      </c>
      <c r="F496" s="4">
        <v>2930.5</v>
      </c>
      <c r="H496" s="138">
        <f t="shared" si="7"/>
        <v>0.27411704487288857</v>
      </c>
    </row>
    <row r="497" spans="1:8">
      <c r="A497" s="7">
        <v>496</v>
      </c>
      <c r="B497" s="8" t="s">
        <v>11</v>
      </c>
      <c r="C497" s="8" t="s">
        <v>39</v>
      </c>
      <c r="D497" s="9">
        <v>6463.8</v>
      </c>
      <c r="E497" s="9">
        <v>13750.2</v>
      </c>
      <c r="F497" s="9">
        <v>20214</v>
      </c>
      <c r="H497" s="138">
        <f t="shared" si="7"/>
        <v>0.6802315227070348</v>
      </c>
    </row>
    <row r="498" spans="1:8">
      <c r="A498" s="6">
        <v>497</v>
      </c>
      <c r="B498" s="1" t="s">
        <v>11</v>
      </c>
      <c r="C498" s="1" t="s">
        <v>34</v>
      </c>
      <c r="D498" s="4">
        <v>3.7432504742909954E-2</v>
      </c>
      <c r="E498" s="4">
        <v>7.7445626920271599E-2</v>
      </c>
      <c r="F498" s="4">
        <v>5.7717132371647627E-2</v>
      </c>
      <c r="H498" s="138">
        <f t="shared" si="7"/>
        <v>1.3418134917304934</v>
      </c>
    </row>
    <row r="499" spans="1:8">
      <c r="A499" s="6">
        <v>498</v>
      </c>
      <c r="B499" s="1" t="s">
        <v>11</v>
      </c>
      <c r="C499" s="1" t="s">
        <v>40</v>
      </c>
      <c r="D499" s="4">
        <v>0</v>
      </c>
      <c r="E499" s="4">
        <v>0</v>
      </c>
      <c r="F499" s="4">
        <v>0</v>
      </c>
      <c r="H499" s="138">
        <f t="shared" si="7"/>
        <v>0</v>
      </c>
    </row>
    <row r="500" spans="1:8">
      <c r="A500" s="6">
        <v>499</v>
      </c>
      <c r="B500" s="1" t="s">
        <v>11</v>
      </c>
      <c r="C500" s="1" t="s">
        <v>41</v>
      </c>
      <c r="D500" s="4">
        <v>0</v>
      </c>
      <c r="E500" s="4">
        <v>1346.9</v>
      </c>
      <c r="F500" s="4">
        <v>1346.9</v>
      </c>
      <c r="H500" s="138">
        <f t="shared" si="7"/>
        <v>1</v>
      </c>
    </row>
    <row r="501" spans="1:8">
      <c r="A501" s="6">
        <v>500</v>
      </c>
      <c r="B501" s="1" t="s">
        <v>11</v>
      </c>
      <c r="C501" s="1" t="s">
        <v>42</v>
      </c>
      <c r="D501" s="4">
        <v>743.8</v>
      </c>
      <c r="E501" s="4">
        <v>3565.1</v>
      </c>
      <c r="F501" s="4">
        <v>4308.8999999999996</v>
      </c>
      <c r="H501" s="138">
        <f t="shared" si="7"/>
        <v>0.82738053795632305</v>
      </c>
    </row>
    <row r="502" spans="1:8">
      <c r="A502" s="6">
        <v>501</v>
      </c>
      <c r="B502" s="1" t="s">
        <v>11</v>
      </c>
      <c r="C502" s="1" t="s">
        <v>43</v>
      </c>
      <c r="D502" s="4">
        <v>3639</v>
      </c>
      <c r="E502" s="4">
        <v>20489.7</v>
      </c>
      <c r="F502" s="4">
        <v>24128.7</v>
      </c>
      <c r="H502" s="138">
        <f t="shared" si="7"/>
        <v>0.84918375212920716</v>
      </c>
    </row>
    <row r="503" spans="1:8">
      <c r="A503" s="6">
        <v>502</v>
      </c>
      <c r="B503" s="1" t="s">
        <v>11</v>
      </c>
      <c r="C503" s="1" t="s">
        <v>44</v>
      </c>
      <c r="D503" s="4">
        <v>0</v>
      </c>
      <c r="E503" s="4">
        <v>0</v>
      </c>
      <c r="F503" s="4">
        <v>0</v>
      </c>
      <c r="H503" s="138">
        <f t="shared" si="7"/>
        <v>0</v>
      </c>
    </row>
    <row r="504" spans="1:8">
      <c r="A504" s="6">
        <v>503</v>
      </c>
      <c r="B504" s="1" t="s">
        <v>11</v>
      </c>
      <c r="C504" s="1" t="s">
        <v>45</v>
      </c>
      <c r="D504" s="4">
        <v>0</v>
      </c>
      <c r="E504" s="4">
        <v>208.5</v>
      </c>
      <c r="F504" s="4">
        <v>208.5</v>
      </c>
      <c r="H504" s="138">
        <f t="shared" si="7"/>
        <v>1</v>
      </c>
    </row>
    <row r="505" spans="1:8">
      <c r="A505" s="7">
        <v>504</v>
      </c>
      <c r="B505" s="8" t="s">
        <v>11</v>
      </c>
      <c r="C505" s="8" t="s">
        <v>46</v>
      </c>
      <c r="D505" s="9">
        <v>4382.8</v>
      </c>
      <c r="E505" s="9">
        <v>25610.2</v>
      </c>
      <c r="F505" s="9">
        <v>29993</v>
      </c>
      <c r="H505" s="138">
        <f t="shared" si="7"/>
        <v>0.85387257026639551</v>
      </c>
    </row>
    <row r="506" spans="1:8">
      <c r="A506" s="6">
        <v>505</v>
      </c>
      <c r="B506" s="1" t="s">
        <v>11</v>
      </c>
      <c r="C506" s="1" t="s">
        <v>34</v>
      </c>
      <c r="D506" s="4">
        <v>2.5381228037257612E-2</v>
      </c>
      <c r="E506" s="4">
        <v>0.1442450287671117</v>
      </c>
      <c r="F506" s="4">
        <v>8.5639158564501203E-2</v>
      </c>
      <c r="H506" s="138">
        <f t="shared" si="7"/>
        <v>1.6843349606064855</v>
      </c>
    </row>
    <row r="507" spans="1:8">
      <c r="A507" s="6">
        <v>506</v>
      </c>
      <c r="B507" s="1" t="s">
        <v>11</v>
      </c>
      <c r="C507" s="1" t="s">
        <v>47</v>
      </c>
      <c r="D507" s="4">
        <v>5797.5</v>
      </c>
      <c r="E507" s="4">
        <v>148.9</v>
      </c>
      <c r="F507" s="4">
        <v>5946.4</v>
      </c>
      <c r="H507" s="138">
        <f t="shared" si="7"/>
        <v>2.5040360554284949E-2</v>
      </c>
    </row>
    <row r="508" spans="1:8">
      <c r="A508" s="6">
        <v>507</v>
      </c>
      <c r="B508" s="1" t="s">
        <v>11</v>
      </c>
      <c r="C508" s="1" t="s">
        <v>48</v>
      </c>
      <c r="D508" s="4">
        <v>6748.4</v>
      </c>
      <c r="E508" s="4">
        <v>270.8</v>
      </c>
      <c r="F508" s="4">
        <v>7019.2</v>
      </c>
      <c r="H508" s="138">
        <f t="shared" si="7"/>
        <v>3.8579895144745843E-2</v>
      </c>
    </row>
    <row r="509" spans="1:8">
      <c r="A509" s="6">
        <v>508</v>
      </c>
      <c r="B509" s="1" t="s">
        <v>11</v>
      </c>
      <c r="C509" s="1" t="s">
        <v>49</v>
      </c>
      <c r="D509" s="4">
        <v>114.8</v>
      </c>
      <c r="E509" s="4">
        <v>10.6</v>
      </c>
      <c r="F509" s="4">
        <v>125.39999999999999</v>
      </c>
      <c r="H509" s="138">
        <f t="shared" si="7"/>
        <v>8.4529505582137163E-2</v>
      </c>
    </row>
    <row r="510" spans="1:8">
      <c r="A510" s="6">
        <v>509</v>
      </c>
      <c r="B510" s="1" t="s">
        <v>11</v>
      </c>
      <c r="C510" s="1" t="s">
        <v>50</v>
      </c>
      <c r="D510" s="4">
        <v>0</v>
      </c>
      <c r="E510" s="4">
        <v>0.6</v>
      </c>
      <c r="F510" s="4">
        <v>0.6</v>
      </c>
      <c r="H510" s="138">
        <f t="shared" si="7"/>
        <v>1</v>
      </c>
    </row>
    <row r="511" spans="1:8">
      <c r="A511" s="6">
        <v>510</v>
      </c>
      <c r="B511" s="1" t="s">
        <v>11</v>
      </c>
      <c r="C511" s="1" t="s">
        <v>51</v>
      </c>
      <c r="D511" s="4">
        <v>1013</v>
      </c>
      <c r="E511" s="4">
        <v>3678.6</v>
      </c>
      <c r="F511" s="4">
        <v>4691.6000000000004</v>
      </c>
      <c r="H511" s="138">
        <f t="shared" si="7"/>
        <v>0.78408218944496544</v>
      </c>
    </row>
    <row r="512" spans="1:8">
      <c r="A512" s="7">
        <v>511</v>
      </c>
      <c r="B512" s="8" t="s">
        <v>11</v>
      </c>
      <c r="C512" s="8" t="s">
        <v>52</v>
      </c>
      <c r="D512" s="9">
        <v>13673.699999999999</v>
      </c>
      <c r="E512" s="9">
        <v>4109.5</v>
      </c>
      <c r="F512" s="9">
        <v>17783.199999999997</v>
      </c>
      <c r="H512" s="138">
        <f t="shared" si="7"/>
        <v>0.23108889288766929</v>
      </c>
    </row>
    <row r="513" spans="1:8">
      <c r="A513" s="6">
        <v>512</v>
      </c>
      <c r="B513" s="1" t="s">
        <v>11</v>
      </c>
      <c r="C513" s="1" t="s">
        <v>34</v>
      </c>
      <c r="D513" s="4">
        <v>7.9185748337375503E-2</v>
      </c>
      <c r="E513" s="4">
        <v>2.314604906320316E-2</v>
      </c>
      <c r="F513" s="4">
        <v>5.0776457326184021E-2</v>
      </c>
      <c r="H513" s="138">
        <f t="shared" si="7"/>
        <v>0.45584214185158167</v>
      </c>
    </row>
    <row r="514" spans="1:8">
      <c r="A514" s="6">
        <v>513</v>
      </c>
      <c r="B514" s="1" t="s">
        <v>11</v>
      </c>
      <c r="C514" s="1" t="s">
        <v>53</v>
      </c>
      <c r="D514" s="4">
        <v>557.5</v>
      </c>
      <c r="E514" s="4">
        <v>1462.2</v>
      </c>
      <c r="F514" s="4">
        <v>2019.7</v>
      </c>
      <c r="H514" s="138">
        <f t="shared" si="7"/>
        <v>0.72396890627320887</v>
      </c>
    </row>
    <row r="515" spans="1:8">
      <c r="A515" s="6">
        <v>514</v>
      </c>
      <c r="B515" s="1" t="s">
        <v>11</v>
      </c>
      <c r="C515" s="1" t="s">
        <v>54</v>
      </c>
      <c r="D515" s="4">
        <v>70</v>
      </c>
      <c r="E515" s="4">
        <v>8205.2000000000007</v>
      </c>
      <c r="F515" s="4">
        <v>8275.2000000000007</v>
      </c>
      <c r="H515" s="138">
        <f t="shared" ref="H515:H578" si="8">IFERROR(E515/F515,0)</f>
        <v>0.99154098994586237</v>
      </c>
    </row>
    <row r="516" spans="1:8">
      <c r="A516" s="6">
        <v>515</v>
      </c>
      <c r="B516" s="1" t="s">
        <v>11</v>
      </c>
      <c r="C516" s="1" t="s">
        <v>55</v>
      </c>
      <c r="D516" s="4">
        <v>1193.9000000000001</v>
      </c>
      <c r="E516" s="4">
        <v>151.1</v>
      </c>
      <c r="F516" s="4">
        <v>1345</v>
      </c>
      <c r="H516" s="138">
        <f t="shared" si="8"/>
        <v>0.11234200743494423</v>
      </c>
    </row>
    <row r="517" spans="1:8">
      <c r="A517" s="6">
        <v>516</v>
      </c>
      <c r="B517" s="1" t="s">
        <v>11</v>
      </c>
      <c r="C517" s="1" t="s">
        <v>56</v>
      </c>
      <c r="D517" s="4">
        <v>1157.9000000000001</v>
      </c>
      <c r="E517" s="4">
        <v>624.29999999999995</v>
      </c>
      <c r="F517" s="4">
        <v>1782.2</v>
      </c>
      <c r="H517" s="138">
        <f t="shared" si="8"/>
        <v>0.35029738525418019</v>
      </c>
    </row>
    <row r="518" spans="1:8">
      <c r="A518" s="6">
        <v>517</v>
      </c>
      <c r="B518" s="1" t="s">
        <v>11</v>
      </c>
      <c r="C518" s="1" t="s">
        <v>57</v>
      </c>
      <c r="D518" s="4">
        <v>16466.7</v>
      </c>
      <c r="E518" s="4">
        <v>44389</v>
      </c>
      <c r="F518" s="4">
        <v>60855.7</v>
      </c>
      <c r="H518" s="138">
        <f t="shared" si="8"/>
        <v>0.72941400723350491</v>
      </c>
    </row>
    <row r="519" spans="1:8">
      <c r="A519" s="6">
        <v>518</v>
      </c>
      <c r="B519" s="1" t="s">
        <v>11</v>
      </c>
      <c r="C519" s="1" t="s">
        <v>58</v>
      </c>
      <c r="D519" s="4">
        <v>956</v>
      </c>
      <c r="E519" s="4">
        <v>17456</v>
      </c>
      <c r="F519" s="4">
        <v>18412</v>
      </c>
      <c r="H519" s="138">
        <f t="shared" si="8"/>
        <v>0.94807734086465345</v>
      </c>
    </row>
    <row r="520" spans="1:8">
      <c r="A520" s="6">
        <v>519</v>
      </c>
      <c r="B520" s="1" t="s">
        <v>11</v>
      </c>
      <c r="C520" s="1" t="s">
        <v>59</v>
      </c>
      <c r="D520" s="4">
        <v>1412.5</v>
      </c>
      <c r="E520" s="4">
        <v>1605</v>
      </c>
      <c r="F520" s="4">
        <v>3017.5</v>
      </c>
      <c r="H520" s="138">
        <f t="shared" si="8"/>
        <v>0.53189726594863296</v>
      </c>
    </row>
    <row r="521" spans="1:8">
      <c r="A521" s="7">
        <v>520</v>
      </c>
      <c r="B521" s="8" t="s">
        <v>11</v>
      </c>
      <c r="C521" s="8" t="s">
        <v>60</v>
      </c>
      <c r="D521" s="9">
        <v>21814.5</v>
      </c>
      <c r="E521" s="9">
        <v>73892.800000000003</v>
      </c>
      <c r="F521" s="9">
        <v>95707.3</v>
      </c>
      <c r="H521" s="138">
        <f t="shared" si="8"/>
        <v>0.77207067799425955</v>
      </c>
    </row>
    <row r="522" spans="1:8">
      <c r="A522" s="6">
        <v>521</v>
      </c>
      <c r="B522" s="1" t="s">
        <v>11</v>
      </c>
      <c r="C522" s="1" t="s">
        <v>34</v>
      </c>
      <c r="D522" s="4">
        <v>0.12632992585077032</v>
      </c>
      <c r="E522" s="4">
        <v>0.41618843514234299</v>
      </c>
      <c r="F522" s="4">
        <v>0.27327351850366038</v>
      </c>
      <c r="H522" s="138">
        <f t="shared" si="8"/>
        <v>1.5229738959750991</v>
      </c>
    </row>
    <row r="523" spans="1:8">
      <c r="A523" s="6">
        <v>522</v>
      </c>
      <c r="B523" s="1" t="s">
        <v>11</v>
      </c>
      <c r="C523" s="1" t="s">
        <v>61</v>
      </c>
      <c r="D523" s="4">
        <v>1239.6000000000004</v>
      </c>
      <c r="E523" s="4">
        <v>141.80000000000001</v>
      </c>
      <c r="F523" s="4">
        <v>1381.4000000000003</v>
      </c>
      <c r="H523" s="138">
        <f t="shared" si="8"/>
        <v>0.10264948602866655</v>
      </c>
    </row>
    <row r="524" spans="1:8">
      <c r="A524" s="6">
        <v>523</v>
      </c>
      <c r="B524" s="1" t="s">
        <v>11</v>
      </c>
      <c r="C524" s="1" t="s">
        <v>62</v>
      </c>
      <c r="D524" s="4">
        <v>647.09999999999991</v>
      </c>
      <c r="E524" s="4">
        <v>1589.8</v>
      </c>
      <c r="F524" s="4">
        <v>2236.8999999999996</v>
      </c>
      <c r="H524" s="138">
        <f t="shared" si="8"/>
        <v>0.71071572265188443</v>
      </c>
    </row>
    <row r="525" spans="1:8">
      <c r="A525" s="6">
        <v>524</v>
      </c>
      <c r="B525" s="1" t="s">
        <v>11</v>
      </c>
      <c r="C525" s="1" t="s">
        <v>63</v>
      </c>
      <c r="D525" s="4">
        <v>1629.5</v>
      </c>
      <c r="E525" s="4">
        <v>829.6</v>
      </c>
      <c r="F525" s="4">
        <v>2459.1</v>
      </c>
      <c r="H525" s="138">
        <f t="shared" si="8"/>
        <v>0.33735919645398726</v>
      </c>
    </row>
    <row r="526" spans="1:8">
      <c r="A526" s="6">
        <v>525</v>
      </c>
      <c r="B526" s="1" t="s">
        <v>11</v>
      </c>
      <c r="C526" s="1" t="s">
        <v>64</v>
      </c>
      <c r="D526" s="4">
        <v>36.299999999999997</v>
      </c>
      <c r="E526" s="4">
        <v>3.1</v>
      </c>
      <c r="F526" s="4">
        <v>39.4</v>
      </c>
      <c r="H526" s="138">
        <f t="shared" si="8"/>
        <v>7.8680203045685279E-2</v>
      </c>
    </row>
    <row r="527" spans="1:8">
      <c r="A527" s="6">
        <v>526</v>
      </c>
      <c r="B527" s="1" t="s">
        <v>11</v>
      </c>
      <c r="C527" s="1" t="s">
        <v>65</v>
      </c>
      <c r="D527" s="4">
        <v>4125.2</v>
      </c>
      <c r="E527" s="4">
        <v>2083.6</v>
      </c>
      <c r="F527" s="4">
        <v>6208.7999999999993</v>
      </c>
      <c r="H527" s="138">
        <f t="shared" si="8"/>
        <v>0.33558819739724266</v>
      </c>
    </row>
    <row r="528" spans="1:8">
      <c r="A528" s="7">
        <v>527</v>
      </c>
      <c r="B528" s="8" t="s">
        <v>11</v>
      </c>
      <c r="C528" s="8" t="s">
        <v>66</v>
      </c>
      <c r="D528" s="9">
        <v>7677.7000000000007</v>
      </c>
      <c r="E528" s="9">
        <v>4647.8999999999996</v>
      </c>
      <c r="F528" s="9">
        <v>12325.6</v>
      </c>
      <c r="H528" s="138">
        <f t="shared" si="8"/>
        <v>0.37709320438761595</v>
      </c>
    </row>
    <row r="529" spans="1:8">
      <c r="A529" s="6">
        <v>528</v>
      </c>
      <c r="B529" s="1" t="s">
        <v>11</v>
      </c>
      <c r="C529" s="1" t="s">
        <v>34</v>
      </c>
      <c r="D529" s="4">
        <v>4.4462319636226336E-2</v>
      </c>
      <c r="E529" s="4">
        <v>2.6178494084648243E-2</v>
      </c>
      <c r="F529" s="4">
        <v>3.5193345540713364E-2</v>
      </c>
      <c r="H529" s="138">
        <f t="shared" si="8"/>
        <v>0.74384784061986076</v>
      </c>
    </row>
    <row r="530" spans="1:8">
      <c r="A530" s="6">
        <v>529</v>
      </c>
      <c r="B530" s="1" t="s">
        <v>11</v>
      </c>
      <c r="C530" s="1" t="s">
        <v>67</v>
      </c>
      <c r="D530" s="4">
        <v>728.2</v>
      </c>
      <c r="E530" s="4">
        <v>783.2</v>
      </c>
      <c r="F530" s="4">
        <v>1511.4</v>
      </c>
      <c r="H530" s="138">
        <f t="shared" si="8"/>
        <v>0.5181950509461426</v>
      </c>
    </row>
    <row r="531" spans="1:8">
      <c r="A531" s="6">
        <v>530</v>
      </c>
      <c r="B531" s="1" t="s">
        <v>11</v>
      </c>
      <c r="C531" s="1" t="s">
        <v>68</v>
      </c>
      <c r="D531" s="4">
        <v>1466.8</v>
      </c>
      <c r="E531" s="4">
        <v>3309.5</v>
      </c>
      <c r="F531" s="4">
        <v>4776.3</v>
      </c>
      <c r="H531" s="138">
        <f t="shared" si="8"/>
        <v>0.69290036220505413</v>
      </c>
    </row>
    <row r="532" spans="1:8">
      <c r="A532" s="6">
        <v>531</v>
      </c>
      <c r="B532" s="1" t="s">
        <v>11</v>
      </c>
      <c r="C532" s="1" t="s">
        <v>69</v>
      </c>
      <c r="D532" s="4">
        <v>2541.5</v>
      </c>
      <c r="E532" s="4">
        <v>10450.6</v>
      </c>
      <c r="F532" s="4">
        <v>12992.1</v>
      </c>
      <c r="H532" s="138">
        <f t="shared" si="8"/>
        <v>0.80438112391376293</v>
      </c>
    </row>
    <row r="533" spans="1:8">
      <c r="A533" s="6">
        <v>532</v>
      </c>
      <c r="B533" s="1" t="s">
        <v>11</v>
      </c>
      <c r="C533" s="1" t="s">
        <v>70</v>
      </c>
      <c r="D533" s="4">
        <v>1321.5</v>
      </c>
      <c r="E533" s="4">
        <v>709.9</v>
      </c>
      <c r="F533" s="4">
        <v>2031.4</v>
      </c>
      <c r="H533" s="138">
        <f t="shared" si="8"/>
        <v>0.34946342423944077</v>
      </c>
    </row>
    <row r="534" spans="1:8">
      <c r="A534" s="6">
        <v>533</v>
      </c>
      <c r="B534" s="1" t="s">
        <v>11</v>
      </c>
      <c r="C534" s="1" t="s">
        <v>71</v>
      </c>
      <c r="D534" s="4">
        <v>6600.1</v>
      </c>
      <c r="E534" s="4">
        <v>4933.3</v>
      </c>
      <c r="F534" s="4">
        <v>11533.400000000001</v>
      </c>
      <c r="H534" s="138">
        <f t="shared" si="8"/>
        <v>0.42774030207917868</v>
      </c>
    </row>
    <row r="535" spans="1:8">
      <c r="A535" s="6">
        <v>534</v>
      </c>
      <c r="B535" s="1" t="s">
        <v>11</v>
      </c>
      <c r="C535" s="1" t="s">
        <v>72</v>
      </c>
      <c r="D535" s="4">
        <v>144.80000000000001</v>
      </c>
      <c r="E535" s="4">
        <v>0</v>
      </c>
      <c r="F535" s="4">
        <v>144.80000000000001</v>
      </c>
      <c r="H535" s="138">
        <f t="shared" si="8"/>
        <v>0</v>
      </c>
    </row>
    <row r="536" spans="1:8">
      <c r="A536" s="6">
        <v>535</v>
      </c>
      <c r="B536" s="1" t="s">
        <v>11</v>
      </c>
      <c r="C536" s="1" t="s">
        <v>73</v>
      </c>
      <c r="D536" s="4">
        <v>5674.6</v>
      </c>
      <c r="E536" s="4">
        <v>86.2</v>
      </c>
      <c r="F536" s="4">
        <v>5760.8</v>
      </c>
      <c r="H536" s="138">
        <f t="shared" si="8"/>
        <v>1.4963199555617276E-2</v>
      </c>
    </row>
    <row r="537" spans="1:8">
      <c r="A537" s="6">
        <v>536</v>
      </c>
      <c r="B537" s="1" t="s">
        <v>11</v>
      </c>
      <c r="C537" s="1" t="s">
        <v>74</v>
      </c>
      <c r="D537" s="4">
        <v>1331.7</v>
      </c>
      <c r="E537" s="4">
        <v>2417.3000000000002</v>
      </c>
      <c r="F537" s="4">
        <v>3749</v>
      </c>
      <c r="H537" s="138">
        <f t="shared" si="8"/>
        <v>0.64478527607361968</v>
      </c>
    </row>
    <row r="538" spans="1:8">
      <c r="A538" s="6">
        <v>537</v>
      </c>
      <c r="B538" s="1" t="s">
        <v>11</v>
      </c>
      <c r="C538" s="1" t="s">
        <v>75</v>
      </c>
      <c r="D538" s="4">
        <v>2044.1</v>
      </c>
      <c r="E538" s="4">
        <v>1100.7</v>
      </c>
      <c r="F538" s="4">
        <v>3144.8</v>
      </c>
      <c r="H538" s="138">
        <f t="shared" si="8"/>
        <v>0.35000635970490968</v>
      </c>
    </row>
    <row r="539" spans="1:8">
      <c r="A539" s="6">
        <v>538</v>
      </c>
      <c r="B539" s="1" t="s">
        <v>11</v>
      </c>
      <c r="C539" s="1" t="s">
        <v>76</v>
      </c>
      <c r="D539" s="4">
        <v>226.1</v>
      </c>
      <c r="E539" s="4">
        <v>40.799999999999997</v>
      </c>
      <c r="F539" s="4">
        <v>266.89999999999998</v>
      </c>
      <c r="H539" s="138">
        <f t="shared" si="8"/>
        <v>0.15286624203821655</v>
      </c>
    </row>
    <row r="540" spans="1:8">
      <c r="A540" s="6">
        <v>539</v>
      </c>
      <c r="B540" s="1" t="s">
        <v>11</v>
      </c>
      <c r="C540" s="1" t="s">
        <v>77</v>
      </c>
      <c r="D540" s="4">
        <v>292.7</v>
      </c>
      <c r="E540" s="4">
        <v>0</v>
      </c>
      <c r="F540" s="4">
        <v>292.7</v>
      </c>
      <c r="H540" s="138">
        <f t="shared" si="8"/>
        <v>0</v>
      </c>
    </row>
    <row r="541" spans="1:8">
      <c r="A541" s="6">
        <v>540</v>
      </c>
      <c r="B541" s="1" t="s">
        <v>11</v>
      </c>
      <c r="C541" s="1" t="s">
        <v>78</v>
      </c>
      <c r="D541" s="4">
        <v>1153</v>
      </c>
      <c r="E541" s="4">
        <v>285.60000000000002</v>
      </c>
      <c r="F541" s="4">
        <v>1438.6</v>
      </c>
      <c r="H541" s="138">
        <f t="shared" si="8"/>
        <v>0.19852634505769501</v>
      </c>
    </row>
    <row r="542" spans="1:8">
      <c r="A542" s="6">
        <v>541</v>
      </c>
      <c r="B542" s="1" t="s">
        <v>11</v>
      </c>
      <c r="C542" s="1" t="s">
        <v>79</v>
      </c>
      <c r="D542" s="4">
        <v>1419.2</v>
      </c>
      <c r="E542" s="4">
        <v>135.30000000000001</v>
      </c>
      <c r="F542" s="4">
        <v>1554.5</v>
      </c>
      <c r="H542" s="138">
        <f t="shared" si="8"/>
        <v>8.7037632679318119E-2</v>
      </c>
    </row>
    <row r="543" spans="1:8">
      <c r="A543" s="7">
        <v>542</v>
      </c>
      <c r="B543" s="8" t="s">
        <v>11</v>
      </c>
      <c r="C543" s="8" t="s">
        <v>80</v>
      </c>
      <c r="D543" s="9">
        <v>24944.3</v>
      </c>
      <c r="E543" s="9">
        <v>24252.399999999998</v>
      </c>
      <c r="F543" s="9">
        <v>49196.7</v>
      </c>
      <c r="H543" s="138">
        <f t="shared" si="8"/>
        <v>0.49296802427805114</v>
      </c>
    </row>
    <row r="544" spans="1:8">
      <c r="A544" s="6">
        <v>543</v>
      </c>
      <c r="B544" s="1" t="s">
        <v>11</v>
      </c>
      <c r="C544" s="1" t="s">
        <v>34</v>
      </c>
      <c r="D544" s="4">
        <v>0.14445490702969904</v>
      </c>
      <c r="E544" s="4">
        <v>0.13659745475129048</v>
      </c>
      <c r="F544" s="4">
        <v>0.14047157643950908</v>
      </c>
      <c r="H544" s="138">
        <f t="shared" si="8"/>
        <v>0.97242060076198478</v>
      </c>
    </row>
    <row r="545" spans="1:8">
      <c r="A545" s="6">
        <v>544</v>
      </c>
      <c r="B545" s="1" t="s">
        <v>11</v>
      </c>
      <c r="C545" s="1" t="s">
        <v>81</v>
      </c>
      <c r="D545" s="4">
        <v>0</v>
      </c>
      <c r="E545" s="4">
        <v>14087.699999999999</v>
      </c>
      <c r="F545" s="4">
        <v>14087.699999999999</v>
      </c>
      <c r="H545" s="138">
        <f t="shared" si="8"/>
        <v>1</v>
      </c>
    </row>
    <row r="546" spans="1:8">
      <c r="A546" s="6">
        <v>545</v>
      </c>
      <c r="B546" s="1" t="s">
        <v>11</v>
      </c>
      <c r="C546" s="1" t="s">
        <v>82</v>
      </c>
      <c r="D546" s="4">
        <v>0</v>
      </c>
      <c r="E546" s="4">
        <v>851.1</v>
      </c>
      <c r="F546" s="4">
        <v>851.1</v>
      </c>
      <c r="H546" s="138">
        <f t="shared" si="8"/>
        <v>1</v>
      </c>
    </row>
    <row r="547" spans="1:8">
      <c r="A547" s="6">
        <v>546</v>
      </c>
      <c r="B547" s="1" t="s">
        <v>11</v>
      </c>
      <c r="C547" s="1" t="s">
        <v>83</v>
      </c>
      <c r="D547" s="4">
        <v>0</v>
      </c>
      <c r="E547" s="4">
        <v>169.5</v>
      </c>
      <c r="F547" s="4">
        <v>169.5</v>
      </c>
      <c r="H547" s="138">
        <f t="shared" si="8"/>
        <v>1</v>
      </c>
    </row>
    <row r="548" spans="1:8">
      <c r="A548" s="6">
        <v>547</v>
      </c>
      <c r="B548" s="1" t="s">
        <v>11</v>
      </c>
      <c r="C548" s="1" t="s">
        <v>84</v>
      </c>
      <c r="D548" s="4">
        <v>0</v>
      </c>
      <c r="E548" s="4">
        <v>1790.2</v>
      </c>
      <c r="F548" s="4">
        <v>1790.2</v>
      </c>
      <c r="H548" s="138">
        <f t="shared" si="8"/>
        <v>1</v>
      </c>
    </row>
    <row r="549" spans="1:8">
      <c r="A549" s="6">
        <v>548</v>
      </c>
      <c r="B549" s="1" t="s">
        <v>11</v>
      </c>
      <c r="C549" s="1" t="s">
        <v>85</v>
      </c>
      <c r="D549" s="4">
        <v>0</v>
      </c>
      <c r="E549" s="4">
        <v>2607.6999999999998</v>
      </c>
      <c r="F549" s="4">
        <v>2607.6999999999998</v>
      </c>
      <c r="H549" s="138">
        <f t="shared" si="8"/>
        <v>1</v>
      </c>
    </row>
    <row r="550" spans="1:8">
      <c r="A550" s="6">
        <v>549</v>
      </c>
      <c r="B550" s="1" t="s">
        <v>11</v>
      </c>
      <c r="C550" s="1" t="s">
        <v>86</v>
      </c>
      <c r="D550" s="4">
        <v>0</v>
      </c>
      <c r="E550" s="4">
        <v>0</v>
      </c>
      <c r="F550" s="4">
        <v>0</v>
      </c>
      <c r="H550" s="138">
        <f t="shared" si="8"/>
        <v>0</v>
      </c>
    </row>
    <row r="551" spans="1:8">
      <c r="A551" s="7">
        <v>550</v>
      </c>
      <c r="B551" s="8" t="s">
        <v>11</v>
      </c>
      <c r="C551" s="8" t="s">
        <v>87</v>
      </c>
      <c r="D551" s="9">
        <v>0</v>
      </c>
      <c r="E551" s="9">
        <v>19506.2</v>
      </c>
      <c r="F551" s="9">
        <v>19506.2</v>
      </c>
      <c r="H551" s="138">
        <f t="shared" si="8"/>
        <v>1</v>
      </c>
    </row>
    <row r="552" spans="1:8">
      <c r="A552" s="6">
        <v>551</v>
      </c>
      <c r="B552" s="1" t="s">
        <v>11</v>
      </c>
      <c r="C552" s="1" t="s">
        <v>34</v>
      </c>
      <c r="D552" s="4">
        <v>0</v>
      </c>
      <c r="E552" s="4">
        <v>0.1098653028924817</v>
      </c>
      <c r="F552" s="4">
        <v>5.569614759413441E-2</v>
      </c>
      <c r="H552" s="138">
        <f t="shared" si="8"/>
        <v>1.972583520373536</v>
      </c>
    </row>
    <row r="553" spans="1:8">
      <c r="A553" s="6">
        <v>552</v>
      </c>
      <c r="B553" s="1" t="s">
        <v>11</v>
      </c>
      <c r="C553" s="1" t="s">
        <v>88</v>
      </c>
      <c r="D553" s="4">
        <v>0</v>
      </c>
      <c r="E553" s="4">
        <v>291</v>
      </c>
      <c r="F553" s="4">
        <v>291</v>
      </c>
      <c r="H553" s="138">
        <f t="shared" si="8"/>
        <v>1</v>
      </c>
    </row>
    <row r="554" spans="1:8">
      <c r="A554" s="6">
        <v>553</v>
      </c>
      <c r="B554" s="1" t="s">
        <v>11</v>
      </c>
      <c r="C554" s="1" t="s">
        <v>89</v>
      </c>
      <c r="D554" s="4">
        <v>0</v>
      </c>
      <c r="E554" s="4">
        <v>0</v>
      </c>
      <c r="F554" s="4">
        <v>0</v>
      </c>
      <c r="H554" s="138">
        <f t="shared" si="8"/>
        <v>0</v>
      </c>
    </row>
    <row r="555" spans="1:8">
      <c r="A555" s="7">
        <v>554</v>
      </c>
      <c r="B555" s="8" t="s">
        <v>11</v>
      </c>
      <c r="C555" s="8" t="s">
        <v>90</v>
      </c>
      <c r="D555" s="9">
        <v>0</v>
      </c>
      <c r="E555" s="9">
        <v>291</v>
      </c>
      <c r="F555" s="9">
        <v>291</v>
      </c>
      <c r="H555" s="138">
        <f t="shared" si="8"/>
        <v>1</v>
      </c>
    </row>
    <row r="556" spans="1:8">
      <c r="A556" s="6">
        <v>555</v>
      </c>
      <c r="B556" s="1" t="s">
        <v>11</v>
      </c>
      <c r="C556" s="1" t="s">
        <v>34</v>
      </c>
      <c r="D556" s="4">
        <v>0</v>
      </c>
      <c r="E556" s="4">
        <v>1.639007245989079E-3</v>
      </c>
      <c r="F556" s="4">
        <v>8.3089371327542589E-4</v>
      </c>
      <c r="H556" s="138">
        <f t="shared" si="8"/>
        <v>1.972583520373536</v>
      </c>
    </row>
    <row r="557" spans="1:8">
      <c r="A557" s="6">
        <v>556</v>
      </c>
      <c r="B557" s="1" t="s">
        <v>11</v>
      </c>
      <c r="C557" s="1" t="s">
        <v>91</v>
      </c>
      <c r="D557" s="4">
        <v>4939.6000000000004</v>
      </c>
      <c r="E557" s="4">
        <v>905.8</v>
      </c>
      <c r="F557" s="4">
        <v>5845.4000000000005</v>
      </c>
      <c r="H557" s="138">
        <f t="shared" si="8"/>
        <v>0.15495945529818317</v>
      </c>
    </row>
    <row r="558" spans="1:8">
      <c r="A558" s="6">
        <v>557</v>
      </c>
      <c r="B558" s="1" t="s">
        <v>11</v>
      </c>
      <c r="C558" s="1" t="s">
        <v>34</v>
      </c>
      <c r="D558" s="4">
        <v>2.8605711876617163E-2</v>
      </c>
      <c r="E558" s="4">
        <v>5.1017620735976203E-3</v>
      </c>
      <c r="F558" s="4">
        <v>1.6690399008866579E-2</v>
      </c>
      <c r="H558" s="138">
        <f t="shared" si="8"/>
        <v>0.30567046784725571</v>
      </c>
    </row>
    <row r="559" spans="1:8">
      <c r="A559" s="6">
        <v>558</v>
      </c>
      <c r="B559" s="1" t="s">
        <v>11</v>
      </c>
      <c r="C559" s="1" t="s">
        <v>92</v>
      </c>
      <c r="D559" s="4">
        <v>1793</v>
      </c>
      <c r="E559" s="4">
        <v>231.3</v>
      </c>
      <c r="F559" s="4">
        <v>2024.3</v>
      </c>
      <c r="H559" s="138">
        <f t="shared" si="8"/>
        <v>0.11426172010077558</v>
      </c>
    </row>
    <row r="560" spans="1:8">
      <c r="A560" s="6">
        <v>559</v>
      </c>
      <c r="B560" s="1" t="s">
        <v>11</v>
      </c>
      <c r="C560" s="1" t="s">
        <v>34</v>
      </c>
      <c r="D560" s="4">
        <v>1.0383440237018093E-2</v>
      </c>
      <c r="E560" s="4">
        <v>1.3027573058325566E-3</v>
      </c>
      <c r="F560" s="4">
        <v>5.7799936212489505E-3</v>
      </c>
      <c r="H560" s="138">
        <f t="shared" si="8"/>
        <v>0.22539078608032351</v>
      </c>
    </row>
    <row r="561" spans="1:8">
      <c r="A561" s="10">
        <v>560</v>
      </c>
      <c r="B561" s="11" t="s">
        <v>11</v>
      </c>
      <c r="C561" s="11" t="s">
        <v>2</v>
      </c>
      <c r="D561" s="12">
        <v>172678.80000000002</v>
      </c>
      <c r="E561" s="12">
        <v>177546.5</v>
      </c>
      <c r="F561" s="12">
        <v>350225.3</v>
      </c>
      <c r="H561" s="138">
        <f t="shared" si="8"/>
        <v>0.50694938372527631</v>
      </c>
    </row>
    <row r="562" spans="1:8">
      <c r="A562" s="6">
        <v>561</v>
      </c>
      <c r="B562" s="1" t="s">
        <v>12</v>
      </c>
      <c r="C562" s="1" t="s">
        <v>24</v>
      </c>
      <c r="D562" s="4">
        <v>50628.5</v>
      </c>
      <c r="E562" s="4">
        <v>3089.3999999999996</v>
      </c>
      <c r="F562" s="4">
        <v>53717.9</v>
      </c>
      <c r="H562" s="138">
        <f t="shared" si="8"/>
        <v>5.7511555738403761E-2</v>
      </c>
    </row>
    <row r="563" spans="1:8">
      <c r="A563" s="6">
        <v>562</v>
      </c>
      <c r="B563" s="1" t="s">
        <v>12</v>
      </c>
      <c r="C563" s="1" t="s">
        <v>25</v>
      </c>
      <c r="D563" s="4">
        <v>0</v>
      </c>
      <c r="E563" s="4">
        <v>0</v>
      </c>
      <c r="F563" s="4">
        <v>0</v>
      </c>
      <c r="H563" s="138">
        <f t="shared" si="8"/>
        <v>0</v>
      </c>
    </row>
    <row r="564" spans="1:8">
      <c r="A564" s="6">
        <v>563</v>
      </c>
      <c r="B564" s="1" t="s">
        <v>12</v>
      </c>
      <c r="C564" s="1" t="s">
        <v>26</v>
      </c>
      <c r="D564" s="4">
        <v>773.2</v>
      </c>
      <c r="E564" s="4">
        <v>25</v>
      </c>
      <c r="F564" s="4">
        <v>798.2</v>
      </c>
      <c r="H564" s="138">
        <f t="shared" si="8"/>
        <v>3.1320471059884739E-2</v>
      </c>
    </row>
    <row r="565" spans="1:8">
      <c r="A565" s="6">
        <v>564</v>
      </c>
      <c r="B565" s="1" t="s">
        <v>12</v>
      </c>
      <c r="C565" s="1" t="s">
        <v>27</v>
      </c>
      <c r="D565" s="4">
        <v>10725.3</v>
      </c>
      <c r="E565" s="4">
        <v>328.4</v>
      </c>
      <c r="F565" s="4">
        <v>11053.699999999999</v>
      </c>
      <c r="H565" s="138">
        <f t="shared" si="8"/>
        <v>2.9709509033174413E-2</v>
      </c>
    </row>
    <row r="566" spans="1:8">
      <c r="A566" s="6">
        <v>565</v>
      </c>
      <c r="B566" s="1" t="s">
        <v>12</v>
      </c>
      <c r="C566" s="1" t="s">
        <v>28</v>
      </c>
      <c r="D566" s="4">
        <v>5622.1</v>
      </c>
      <c r="E566" s="4">
        <v>1021.9</v>
      </c>
      <c r="F566" s="4">
        <v>6644</v>
      </c>
      <c r="H566" s="138">
        <f t="shared" si="8"/>
        <v>0.15380794701986755</v>
      </c>
    </row>
    <row r="567" spans="1:8">
      <c r="A567" s="6">
        <v>566</v>
      </c>
      <c r="B567" s="1" t="s">
        <v>12</v>
      </c>
      <c r="C567" s="1" t="s">
        <v>29</v>
      </c>
      <c r="D567" s="4">
        <v>0</v>
      </c>
      <c r="E567" s="4">
        <v>0</v>
      </c>
      <c r="F567" s="4">
        <v>0</v>
      </c>
      <c r="H567" s="138">
        <f t="shared" si="8"/>
        <v>0</v>
      </c>
    </row>
    <row r="568" spans="1:8">
      <c r="A568" s="6">
        <v>567</v>
      </c>
      <c r="B568" s="1" t="s">
        <v>12</v>
      </c>
      <c r="C568" s="1" t="s">
        <v>30</v>
      </c>
      <c r="D568" s="4">
        <v>2912.3</v>
      </c>
      <c r="E568" s="4">
        <v>1175.5</v>
      </c>
      <c r="F568" s="4">
        <v>4087.8</v>
      </c>
      <c r="H568" s="138">
        <f t="shared" si="8"/>
        <v>0.28756299231860655</v>
      </c>
    </row>
    <row r="569" spans="1:8">
      <c r="A569" s="6">
        <v>568</v>
      </c>
      <c r="B569" s="1" t="s">
        <v>12</v>
      </c>
      <c r="C569" s="1" t="s">
        <v>31</v>
      </c>
      <c r="D569" s="4">
        <v>4393.5</v>
      </c>
      <c r="E569" s="4">
        <v>100.4</v>
      </c>
      <c r="F569" s="4">
        <v>4493.8999999999996</v>
      </c>
      <c r="H569" s="138">
        <f t="shared" si="8"/>
        <v>2.2341396114733309E-2</v>
      </c>
    </row>
    <row r="570" spans="1:8">
      <c r="A570" s="6">
        <v>569</v>
      </c>
      <c r="B570" s="1" t="s">
        <v>12</v>
      </c>
      <c r="C570" s="1" t="s">
        <v>32</v>
      </c>
      <c r="D570" s="4">
        <v>9910</v>
      </c>
      <c r="E570" s="4">
        <v>3879.4</v>
      </c>
      <c r="F570" s="4">
        <v>13789.4</v>
      </c>
      <c r="H570" s="138">
        <f t="shared" si="8"/>
        <v>0.28133203765210962</v>
      </c>
    </row>
    <row r="571" spans="1:8">
      <c r="A571" s="7">
        <v>570</v>
      </c>
      <c r="B571" s="8" t="s">
        <v>12</v>
      </c>
      <c r="C571" s="8" t="s">
        <v>33</v>
      </c>
      <c r="D571" s="9">
        <v>84964.900000000009</v>
      </c>
      <c r="E571" s="9">
        <v>9620</v>
      </c>
      <c r="F571" s="9">
        <v>94584.900000000009</v>
      </c>
      <c r="H571" s="138">
        <f t="shared" si="8"/>
        <v>0.10170756642973666</v>
      </c>
    </row>
    <row r="572" spans="1:8">
      <c r="A572" s="6">
        <v>571</v>
      </c>
      <c r="B572" s="1" t="s">
        <v>12</v>
      </c>
      <c r="C572" s="1" t="s">
        <v>34</v>
      </c>
      <c r="D572" s="4">
        <v>0.49771746204508133</v>
      </c>
      <c r="E572" s="4">
        <v>5.7484142563063736E-2</v>
      </c>
      <c r="F572" s="4">
        <v>0.27978764691196467</v>
      </c>
      <c r="H572" s="138">
        <f t="shared" si="8"/>
        <v>0.20545632803134856</v>
      </c>
    </row>
    <row r="573" spans="1:8">
      <c r="A573" s="6">
        <v>572</v>
      </c>
      <c r="B573" s="1" t="s">
        <v>12</v>
      </c>
      <c r="C573" s="1" t="s">
        <v>35</v>
      </c>
      <c r="D573" s="4">
        <v>1656.7</v>
      </c>
      <c r="E573" s="4">
        <v>1582.7</v>
      </c>
      <c r="F573" s="4">
        <v>3239.4</v>
      </c>
      <c r="H573" s="138">
        <f t="shared" si="8"/>
        <v>0.48857813175279374</v>
      </c>
    </row>
    <row r="574" spans="1:8">
      <c r="A574" s="6">
        <v>573</v>
      </c>
      <c r="B574" s="1" t="s">
        <v>12</v>
      </c>
      <c r="C574" s="1" t="s">
        <v>36</v>
      </c>
      <c r="D574" s="4">
        <v>182</v>
      </c>
      <c r="E574" s="4">
        <v>2838.7</v>
      </c>
      <c r="F574" s="4">
        <v>3020.7</v>
      </c>
      <c r="H574" s="138">
        <f t="shared" si="8"/>
        <v>0.93974906478630782</v>
      </c>
    </row>
    <row r="575" spans="1:8">
      <c r="A575" s="6">
        <v>574</v>
      </c>
      <c r="B575" s="1" t="s">
        <v>12</v>
      </c>
      <c r="C575" s="1" t="s">
        <v>37</v>
      </c>
      <c r="D575" s="4">
        <v>0</v>
      </c>
      <c r="E575" s="4">
        <v>0</v>
      </c>
      <c r="F575" s="4">
        <v>0</v>
      </c>
      <c r="H575" s="138">
        <f t="shared" si="8"/>
        <v>0</v>
      </c>
    </row>
    <row r="576" spans="1:8">
      <c r="A576" s="6">
        <v>575</v>
      </c>
      <c r="B576" s="1" t="s">
        <v>12</v>
      </c>
      <c r="C576" s="1" t="s">
        <v>38</v>
      </c>
      <c r="D576" s="4">
        <v>1285.5999999999999</v>
      </c>
      <c r="E576" s="4">
        <v>1716</v>
      </c>
      <c r="F576" s="4">
        <v>3001.6</v>
      </c>
      <c r="H576" s="138">
        <f t="shared" si="8"/>
        <v>0.57169509594882728</v>
      </c>
    </row>
    <row r="577" spans="1:8">
      <c r="A577" s="7">
        <v>576</v>
      </c>
      <c r="B577" s="8" t="s">
        <v>12</v>
      </c>
      <c r="C577" s="8" t="s">
        <v>39</v>
      </c>
      <c r="D577" s="9">
        <v>3124.3</v>
      </c>
      <c r="E577" s="9">
        <v>6137.4</v>
      </c>
      <c r="F577" s="9">
        <v>9261.7000000000007</v>
      </c>
      <c r="H577" s="138">
        <f t="shared" si="8"/>
        <v>0.66266452163209766</v>
      </c>
    </row>
    <row r="578" spans="1:8">
      <c r="A578" s="6">
        <v>577</v>
      </c>
      <c r="B578" s="1" t="s">
        <v>12</v>
      </c>
      <c r="C578" s="1" t="s">
        <v>34</v>
      </c>
      <c r="D578" s="4">
        <v>1.8301894860906651E-2</v>
      </c>
      <c r="E578" s="4">
        <v>3.6673926878019479E-2</v>
      </c>
      <c r="F578" s="4">
        <v>2.7396648401642791E-2</v>
      </c>
      <c r="H578" s="138">
        <f t="shared" si="8"/>
        <v>1.3386282270870911</v>
      </c>
    </row>
    <row r="579" spans="1:8">
      <c r="A579" s="6">
        <v>578</v>
      </c>
      <c r="B579" s="1" t="s">
        <v>12</v>
      </c>
      <c r="C579" s="1" t="s">
        <v>40</v>
      </c>
      <c r="D579" s="4">
        <v>0</v>
      </c>
      <c r="E579" s="4">
        <v>0</v>
      </c>
      <c r="F579" s="4">
        <v>0</v>
      </c>
      <c r="H579" s="138">
        <f t="shared" ref="H579:H642" si="9">IFERROR(E579/F579,0)</f>
        <v>0</v>
      </c>
    </row>
    <row r="580" spans="1:8">
      <c r="A580" s="6">
        <v>579</v>
      </c>
      <c r="B580" s="1" t="s">
        <v>12</v>
      </c>
      <c r="C580" s="1" t="s">
        <v>41</v>
      </c>
      <c r="D580" s="4">
        <v>703.7</v>
      </c>
      <c r="E580" s="4">
        <v>1941.6</v>
      </c>
      <c r="F580" s="4">
        <v>2645.3</v>
      </c>
      <c r="H580" s="138">
        <f t="shared" si="9"/>
        <v>0.73398102294635759</v>
      </c>
    </row>
    <row r="581" spans="1:8">
      <c r="A581" s="6">
        <v>580</v>
      </c>
      <c r="B581" s="1" t="s">
        <v>12</v>
      </c>
      <c r="C581" s="1" t="s">
        <v>42</v>
      </c>
      <c r="D581" s="4">
        <v>0</v>
      </c>
      <c r="E581" s="4">
        <v>271.10000000000002</v>
      </c>
      <c r="F581" s="4">
        <v>271.10000000000002</v>
      </c>
      <c r="H581" s="138">
        <f t="shared" si="9"/>
        <v>1</v>
      </c>
    </row>
    <row r="582" spans="1:8">
      <c r="A582" s="6">
        <v>581</v>
      </c>
      <c r="B582" s="1" t="s">
        <v>12</v>
      </c>
      <c r="C582" s="1" t="s">
        <v>43</v>
      </c>
      <c r="D582" s="4">
        <v>1147.9000000000001</v>
      </c>
      <c r="E582" s="4">
        <v>17717.8</v>
      </c>
      <c r="F582" s="4">
        <v>18865.7</v>
      </c>
      <c r="H582" s="138">
        <f t="shared" si="9"/>
        <v>0.93915412627148731</v>
      </c>
    </row>
    <row r="583" spans="1:8">
      <c r="A583" s="6">
        <v>582</v>
      </c>
      <c r="B583" s="1" t="s">
        <v>12</v>
      </c>
      <c r="C583" s="1" t="s">
        <v>44</v>
      </c>
      <c r="D583" s="4">
        <v>0</v>
      </c>
      <c r="E583" s="4">
        <v>0</v>
      </c>
      <c r="F583" s="4">
        <v>0</v>
      </c>
      <c r="H583" s="138">
        <f t="shared" si="9"/>
        <v>0</v>
      </c>
    </row>
    <row r="584" spans="1:8">
      <c r="A584" s="6">
        <v>583</v>
      </c>
      <c r="B584" s="1" t="s">
        <v>12</v>
      </c>
      <c r="C584" s="1" t="s">
        <v>45</v>
      </c>
      <c r="D584" s="4">
        <v>967.3</v>
      </c>
      <c r="E584" s="4">
        <v>768.5</v>
      </c>
      <c r="F584" s="4">
        <v>1735.8</v>
      </c>
      <c r="H584" s="138">
        <f t="shared" si="9"/>
        <v>0.44273533817260052</v>
      </c>
    </row>
    <row r="585" spans="1:8">
      <c r="A585" s="7">
        <v>584</v>
      </c>
      <c r="B585" s="8" t="s">
        <v>12</v>
      </c>
      <c r="C585" s="8" t="s">
        <v>46</v>
      </c>
      <c r="D585" s="9">
        <v>2818.9</v>
      </c>
      <c r="E585" s="9">
        <v>20699</v>
      </c>
      <c r="F585" s="9">
        <v>23517.9</v>
      </c>
      <c r="H585" s="138">
        <f t="shared" si="9"/>
        <v>0.88013810756912814</v>
      </c>
    </row>
    <row r="586" spans="1:8">
      <c r="A586" s="6">
        <v>585</v>
      </c>
      <c r="B586" s="1" t="s">
        <v>12</v>
      </c>
      <c r="C586" s="1" t="s">
        <v>34</v>
      </c>
      <c r="D586" s="4">
        <v>1.6512886542076548E-2</v>
      </c>
      <c r="E586" s="4">
        <v>0.12368651423210565</v>
      </c>
      <c r="F586" s="4">
        <v>6.9567318898797734E-2</v>
      </c>
      <c r="H586" s="138">
        <f t="shared" si="9"/>
        <v>1.7779399319964768</v>
      </c>
    </row>
    <row r="587" spans="1:8">
      <c r="A587" s="6">
        <v>586</v>
      </c>
      <c r="B587" s="1" t="s">
        <v>12</v>
      </c>
      <c r="C587" s="1" t="s">
        <v>47</v>
      </c>
      <c r="D587" s="4">
        <v>8646</v>
      </c>
      <c r="E587" s="4">
        <v>818.4</v>
      </c>
      <c r="F587" s="4">
        <v>9464.4</v>
      </c>
      <c r="H587" s="138">
        <f t="shared" si="9"/>
        <v>8.6471408647140868E-2</v>
      </c>
    </row>
    <row r="588" spans="1:8">
      <c r="A588" s="6">
        <v>587</v>
      </c>
      <c r="B588" s="1" t="s">
        <v>12</v>
      </c>
      <c r="C588" s="1" t="s">
        <v>48</v>
      </c>
      <c r="D588" s="4">
        <v>3776.8</v>
      </c>
      <c r="E588" s="4">
        <v>22.1</v>
      </c>
      <c r="F588" s="4">
        <v>3798.9</v>
      </c>
      <c r="H588" s="138">
        <f t="shared" si="9"/>
        <v>5.817473479165022E-3</v>
      </c>
    </row>
    <row r="589" spans="1:8">
      <c r="A589" s="6">
        <v>588</v>
      </c>
      <c r="B589" s="1" t="s">
        <v>12</v>
      </c>
      <c r="C589" s="1" t="s">
        <v>49</v>
      </c>
      <c r="D589" s="4">
        <v>0</v>
      </c>
      <c r="E589" s="4">
        <v>0</v>
      </c>
      <c r="F589" s="4">
        <v>0</v>
      </c>
      <c r="H589" s="138">
        <f t="shared" si="9"/>
        <v>0</v>
      </c>
    </row>
    <row r="590" spans="1:8">
      <c r="A590" s="6">
        <v>589</v>
      </c>
      <c r="B590" s="1" t="s">
        <v>12</v>
      </c>
      <c r="C590" s="1" t="s">
        <v>50</v>
      </c>
      <c r="D590" s="4">
        <v>1116.5</v>
      </c>
      <c r="E590" s="4">
        <v>2727.9</v>
      </c>
      <c r="F590" s="4">
        <v>3844.4</v>
      </c>
      <c r="H590" s="138">
        <f t="shared" si="9"/>
        <v>0.70957756737072109</v>
      </c>
    </row>
    <row r="591" spans="1:8">
      <c r="A591" s="6">
        <v>590</v>
      </c>
      <c r="B591" s="1" t="s">
        <v>12</v>
      </c>
      <c r="C591" s="1" t="s">
        <v>51</v>
      </c>
      <c r="D591" s="4">
        <v>1087</v>
      </c>
      <c r="E591" s="4">
        <v>3268.4</v>
      </c>
      <c r="F591" s="4">
        <v>4355.3999999999996</v>
      </c>
      <c r="H591" s="138">
        <f t="shared" si="9"/>
        <v>0.75042476006796166</v>
      </c>
    </row>
    <row r="592" spans="1:8">
      <c r="A592" s="7">
        <v>591</v>
      </c>
      <c r="B592" s="8" t="s">
        <v>12</v>
      </c>
      <c r="C592" s="8" t="s">
        <v>52</v>
      </c>
      <c r="D592" s="9">
        <v>14626.3</v>
      </c>
      <c r="E592" s="9">
        <v>6836.8</v>
      </c>
      <c r="F592" s="9">
        <v>21463.1</v>
      </c>
      <c r="H592" s="138">
        <f t="shared" si="9"/>
        <v>0.31853739674138409</v>
      </c>
    </row>
    <row r="593" spans="1:8">
      <c r="A593" s="6">
        <v>592</v>
      </c>
      <c r="B593" s="1" t="s">
        <v>12</v>
      </c>
      <c r="C593" s="1" t="s">
        <v>34</v>
      </c>
      <c r="D593" s="4">
        <v>8.5679673784232926E-2</v>
      </c>
      <c r="E593" s="4">
        <v>4.0853179404901685E-2</v>
      </c>
      <c r="F593" s="4">
        <v>6.3489100738449669E-2</v>
      </c>
      <c r="H593" s="138">
        <f t="shared" si="9"/>
        <v>0.64346760199362174</v>
      </c>
    </row>
    <row r="594" spans="1:8">
      <c r="A594" s="6">
        <v>593</v>
      </c>
      <c r="B594" s="1" t="s">
        <v>12</v>
      </c>
      <c r="C594" s="1" t="s">
        <v>53</v>
      </c>
      <c r="D594" s="4">
        <v>115.4</v>
      </c>
      <c r="E594" s="4">
        <v>1814</v>
      </c>
      <c r="F594" s="4">
        <v>1929.4</v>
      </c>
      <c r="H594" s="138">
        <f t="shared" si="9"/>
        <v>0.94018865968694931</v>
      </c>
    </row>
    <row r="595" spans="1:8">
      <c r="A595" s="6">
        <v>594</v>
      </c>
      <c r="B595" s="1" t="s">
        <v>12</v>
      </c>
      <c r="C595" s="1" t="s">
        <v>54</v>
      </c>
      <c r="D595" s="4">
        <v>0</v>
      </c>
      <c r="E595" s="4">
        <v>1403</v>
      </c>
      <c r="F595" s="4">
        <v>1403</v>
      </c>
      <c r="H595" s="138">
        <f t="shared" si="9"/>
        <v>1</v>
      </c>
    </row>
    <row r="596" spans="1:8">
      <c r="A596" s="6">
        <v>595</v>
      </c>
      <c r="B596" s="1" t="s">
        <v>12</v>
      </c>
      <c r="C596" s="1" t="s">
        <v>55</v>
      </c>
      <c r="D596" s="4">
        <v>30.2</v>
      </c>
      <c r="E596" s="4">
        <v>507.6</v>
      </c>
      <c r="F596" s="4">
        <v>537.80000000000007</v>
      </c>
      <c r="H596" s="138">
        <f t="shared" si="9"/>
        <v>0.94384529564894004</v>
      </c>
    </row>
    <row r="597" spans="1:8">
      <c r="A597" s="6">
        <v>596</v>
      </c>
      <c r="B597" s="1" t="s">
        <v>12</v>
      </c>
      <c r="C597" s="1" t="s">
        <v>56</v>
      </c>
      <c r="D597" s="4">
        <v>1537.8</v>
      </c>
      <c r="E597" s="4">
        <v>14039.1</v>
      </c>
      <c r="F597" s="4">
        <v>15576.9</v>
      </c>
      <c r="H597" s="138">
        <f t="shared" si="9"/>
        <v>0.90127689078057893</v>
      </c>
    </row>
    <row r="598" spans="1:8">
      <c r="A598" s="6">
        <v>597</v>
      </c>
      <c r="B598" s="1" t="s">
        <v>12</v>
      </c>
      <c r="C598" s="1" t="s">
        <v>57</v>
      </c>
      <c r="D598" s="4">
        <v>21606</v>
      </c>
      <c r="E598" s="4">
        <v>33658.800000000003</v>
      </c>
      <c r="F598" s="4">
        <v>55264.800000000003</v>
      </c>
      <c r="H598" s="138">
        <f t="shared" si="9"/>
        <v>0.60904590263603597</v>
      </c>
    </row>
    <row r="599" spans="1:8">
      <c r="A599" s="6">
        <v>598</v>
      </c>
      <c r="B599" s="1" t="s">
        <v>12</v>
      </c>
      <c r="C599" s="1" t="s">
        <v>58</v>
      </c>
      <c r="D599" s="4">
        <v>633.1</v>
      </c>
      <c r="E599" s="4">
        <v>6635.6</v>
      </c>
      <c r="F599" s="4">
        <v>7268.7000000000007</v>
      </c>
      <c r="H599" s="138">
        <f t="shared" si="9"/>
        <v>0.91290051866220912</v>
      </c>
    </row>
    <row r="600" spans="1:8">
      <c r="A600" s="6">
        <v>599</v>
      </c>
      <c r="B600" s="1" t="s">
        <v>12</v>
      </c>
      <c r="C600" s="1" t="s">
        <v>59</v>
      </c>
      <c r="D600" s="4">
        <v>1928.5</v>
      </c>
      <c r="E600" s="4">
        <v>526.9</v>
      </c>
      <c r="F600" s="4">
        <v>2455.4</v>
      </c>
      <c r="H600" s="138">
        <f t="shared" si="9"/>
        <v>0.21458825445955851</v>
      </c>
    </row>
    <row r="601" spans="1:8">
      <c r="A601" s="7">
        <v>600</v>
      </c>
      <c r="B601" s="8" t="s">
        <v>12</v>
      </c>
      <c r="C601" s="8" t="s">
        <v>60</v>
      </c>
      <c r="D601" s="9">
        <v>25851</v>
      </c>
      <c r="E601" s="9">
        <v>58585</v>
      </c>
      <c r="F601" s="9">
        <v>84436</v>
      </c>
      <c r="H601" s="138">
        <f t="shared" si="9"/>
        <v>0.69383912075418064</v>
      </c>
    </row>
    <row r="602" spans="1:8">
      <c r="A602" s="6">
        <v>601</v>
      </c>
      <c r="B602" s="1" t="s">
        <v>12</v>
      </c>
      <c r="C602" s="1" t="s">
        <v>34</v>
      </c>
      <c r="D602" s="4">
        <v>0.15143305189940076</v>
      </c>
      <c r="E602" s="4">
        <v>0.35007364782298223</v>
      </c>
      <c r="F602" s="4">
        <v>0.24976660920145444</v>
      </c>
      <c r="H602" s="138">
        <f t="shared" si="9"/>
        <v>1.4016030763368497</v>
      </c>
    </row>
    <row r="603" spans="1:8">
      <c r="A603" s="6">
        <v>602</v>
      </c>
      <c r="B603" s="1" t="s">
        <v>12</v>
      </c>
      <c r="C603" s="1" t="s">
        <v>61</v>
      </c>
      <c r="D603" s="4">
        <v>5355</v>
      </c>
      <c r="E603" s="4">
        <v>10703.9</v>
      </c>
      <c r="F603" s="4">
        <v>16058.9</v>
      </c>
      <c r="H603" s="138">
        <f t="shared" si="9"/>
        <v>0.66654004944298795</v>
      </c>
    </row>
    <row r="604" spans="1:8">
      <c r="A604" s="6">
        <v>603</v>
      </c>
      <c r="B604" s="1" t="s">
        <v>12</v>
      </c>
      <c r="C604" s="1" t="s">
        <v>62</v>
      </c>
      <c r="D604" s="4">
        <v>2043</v>
      </c>
      <c r="E604" s="4">
        <v>1103.0999999999999</v>
      </c>
      <c r="F604" s="4">
        <v>3146.1</v>
      </c>
      <c r="H604" s="138">
        <f t="shared" si="9"/>
        <v>0.3506245828168208</v>
      </c>
    </row>
    <row r="605" spans="1:8">
      <c r="A605" s="6">
        <v>604</v>
      </c>
      <c r="B605" s="1" t="s">
        <v>12</v>
      </c>
      <c r="C605" s="1" t="s">
        <v>63</v>
      </c>
      <c r="D605" s="4">
        <v>4340.7</v>
      </c>
      <c r="E605" s="4">
        <v>1368.8</v>
      </c>
      <c r="F605" s="4">
        <v>5709.5</v>
      </c>
      <c r="H605" s="138">
        <f t="shared" si="9"/>
        <v>0.23974078290568351</v>
      </c>
    </row>
    <row r="606" spans="1:8">
      <c r="A606" s="6">
        <v>605</v>
      </c>
      <c r="B606" s="1" t="s">
        <v>12</v>
      </c>
      <c r="C606" s="1" t="s">
        <v>64</v>
      </c>
      <c r="D606" s="4">
        <v>0</v>
      </c>
      <c r="E606" s="4">
        <v>0</v>
      </c>
      <c r="F606" s="4">
        <v>0</v>
      </c>
      <c r="H606" s="138">
        <f t="shared" si="9"/>
        <v>0</v>
      </c>
    </row>
    <row r="607" spans="1:8">
      <c r="A607" s="6">
        <v>606</v>
      </c>
      <c r="B607" s="1" t="s">
        <v>12</v>
      </c>
      <c r="C607" s="1" t="s">
        <v>65</v>
      </c>
      <c r="D607" s="4">
        <v>3337.4</v>
      </c>
      <c r="E607" s="4">
        <v>324.60000000000002</v>
      </c>
      <c r="F607" s="4">
        <v>3662</v>
      </c>
      <c r="H607" s="138">
        <f t="shared" si="9"/>
        <v>8.8640087383943203E-2</v>
      </c>
    </row>
    <row r="608" spans="1:8">
      <c r="A608" s="7">
        <v>607</v>
      </c>
      <c r="B608" s="8" t="s">
        <v>12</v>
      </c>
      <c r="C608" s="8" t="s">
        <v>66</v>
      </c>
      <c r="D608" s="9">
        <v>15076.1</v>
      </c>
      <c r="E608" s="9">
        <v>13500.4</v>
      </c>
      <c r="F608" s="9">
        <v>28576.5</v>
      </c>
      <c r="H608" s="138">
        <f t="shared" si="9"/>
        <v>0.4724301436495022</v>
      </c>
    </row>
    <row r="609" spans="1:8">
      <c r="A609" s="6">
        <v>608</v>
      </c>
      <c r="B609" s="1" t="s">
        <v>12</v>
      </c>
      <c r="C609" s="1" t="s">
        <v>34</v>
      </c>
      <c r="D609" s="4">
        <v>8.8314565538685386E-2</v>
      </c>
      <c r="E609" s="4">
        <v>8.0671405224364418E-2</v>
      </c>
      <c r="F609" s="4">
        <v>8.4530952530263895E-2</v>
      </c>
      <c r="H609" s="138">
        <f t="shared" si="9"/>
        <v>0.9543416087199813</v>
      </c>
    </row>
    <row r="610" spans="1:8">
      <c r="A610" s="6">
        <v>609</v>
      </c>
      <c r="B610" s="1" t="s">
        <v>12</v>
      </c>
      <c r="C610" s="1" t="s">
        <v>67</v>
      </c>
      <c r="D610" s="4">
        <v>968.9</v>
      </c>
      <c r="E610" s="4">
        <v>0</v>
      </c>
      <c r="F610" s="4">
        <v>968.9</v>
      </c>
      <c r="H610" s="138">
        <f t="shared" si="9"/>
        <v>0</v>
      </c>
    </row>
    <row r="611" spans="1:8">
      <c r="A611" s="6">
        <v>610</v>
      </c>
      <c r="B611" s="1" t="s">
        <v>12</v>
      </c>
      <c r="C611" s="1" t="s">
        <v>68</v>
      </c>
      <c r="D611" s="4">
        <v>2432.1</v>
      </c>
      <c r="E611" s="4">
        <v>308.7</v>
      </c>
      <c r="F611" s="4">
        <v>2740.7999999999997</v>
      </c>
      <c r="H611" s="138">
        <f t="shared" si="9"/>
        <v>0.11263134851138354</v>
      </c>
    </row>
    <row r="612" spans="1:8">
      <c r="A612" s="6">
        <v>611</v>
      </c>
      <c r="B612" s="1" t="s">
        <v>12</v>
      </c>
      <c r="C612" s="1" t="s">
        <v>69</v>
      </c>
      <c r="D612" s="4">
        <v>5063.3999999999996</v>
      </c>
      <c r="E612" s="4">
        <v>2860.7</v>
      </c>
      <c r="F612" s="4">
        <v>7924.0999999999995</v>
      </c>
      <c r="H612" s="138">
        <f t="shared" si="9"/>
        <v>0.3610126071099557</v>
      </c>
    </row>
    <row r="613" spans="1:8">
      <c r="A613" s="6">
        <v>612</v>
      </c>
      <c r="B613" s="1" t="s">
        <v>12</v>
      </c>
      <c r="C613" s="1" t="s">
        <v>70</v>
      </c>
      <c r="D613" s="4">
        <v>1016</v>
      </c>
      <c r="E613" s="4">
        <v>0</v>
      </c>
      <c r="F613" s="4">
        <v>1016</v>
      </c>
      <c r="H613" s="138">
        <f t="shared" si="9"/>
        <v>0</v>
      </c>
    </row>
    <row r="614" spans="1:8">
      <c r="A614" s="6">
        <v>613</v>
      </c>
      <c r="B614" s="1" t="s">
        <v>12</v>
      </c>
      <c r="C614" s="1" t="s">
        <v>71</v>
      </c>
      <c r="D614" s="4">
        <v>4826.6000000000004</v>
      </c>
      <c r="E614" s="4">
        <v>1953.1</v>
      </c>
      <c r="F614" s="4">
        <v>6779.7000000000007</v>
      </c>
      <c r="H614" s="138">
        <f t="shared" si="9"/>
        <v>0.2880805935365871</v>
      </c>
    </row>
    <row r="615" spans="1:8">
      <c r="A615" s="6">
        <v>614</v>
      </c>
      <c r="B615" s="1" t="s">
        <v>12</v>
      </c>
      <c r="C615" s="1" t="s">
        <v>72</v>
      </c>
      <c r="D615" s="4">
        <v>0</v>
      </c>
      <c r="E615" s="4">
        <v>0</v>
      </c>
      <c r="F615" s="4">
        <v>0</v>
      </c>
      <c r="H615" s="138">
        <f t="shared" si="9"/>
        <v>0</v>
      </c>
    </row>
    <row r="616" spans="1:8">
      <c r="A616" s="6">
        <v>615</v>
      </c>
      <c r="B616" s="1" t="s">
        <v>12</v>
      </c>
      <c r="C616" s="1" t="s">
        <v>73</v>
      </c>
      <c r="D616" s="4">
        <v>945.7</v>
      </c>
      <c r="E616" s="4">
        <v>0</v>
      </c>
      <c r="F616" s="4">
        <v>945.7</v>
      </c>
      <c r="H616" s="138">
        <f t="shared" si="9"/>
        <v>0</v>
      </c>
    </row>
    <row r="617" spans="1:8">
      <c r="A617" s="6">
        <v>616</v>
      </c>
      <c r="B617" s="1" t="s">
        <v>12</v>
      </c>
      <c r="C617" s="1" t="s">
        <v>74</v>
      </c>
      <c r="D617" s="4">
        <v>399.4</v>
      </c>
      <c r="E617" s="4">
        <v>1763.8</v>
      </c>
      <c r="F617" s="4">
        <v>2163.1999999999998</v>
      </c>
      <c r="H617" s="138">
        <f t="shared" si="9"/>
        <v>0.81536612426035504</v>
      </c>
    </row>
    <row r="618" spans="1:8">
      <c r="A618" s="6">
        <v>617</v>
      </c>
      <c r="B618" s="1" t="s">
        <v>12</v>
      </c>
      <c r="C618" s="1" t="s">
        <v>75</v>
      </c>
      <c r="D618" s="4">
        <v>3963.9</v>
      </c>
      <c r="E618" s="4">
        <v>89</v>
      </c>
      <c r="F618" s="4">
        <v>4052.9</v>
      </c>
      <c r="H618" s="138">
        <f t="shared" si="9"/>
        <v>2.1959584495052923E-2</v>
      </c>
    </row>
    <row r="619" spans="1:8">
      <c r="A619" s="6">
        <v>618</v>
      </c>
      <c r="B619" s="1" t="s">
        <v>12</v>
      </c>
      <c r="C619" s="1" t="s">
        <v>76</v>
      </c>
      <c r="D619" s="4">
        <v>311</v>
      </c>
      <c r="E619" s="4">
        <v>0</v>
      </c>
      <c r="F619" s="4">
        <v>311</v>
      </c>
      <c r="H619" s="138">
        <f t="shared" si="9"/>
        <v>0</v>
      </c>
    </row>
    <row r="620" spans="1:8">
      <c r="A620" s="6">
        <v>619</v>
      </c>
      <c r="B620" s="1" t="s">
        <v>12</v>
      </c>
      <c r="C620" s="1" t="s">
        <v>77</v>
      </c>
      <c r="D620" s="4">
        <v>335.1</v>
      </c>
      <c r="E620" s="4">
        <v>0</v>
      </c>
      <c r="F620" s="4">
        <v>335.1</v>
      </c>
      <c r="H620" s="138">
        <f t="shared" si="9"/>
        <v>0</v>
      </c>
    </row>
    <row r="621" spans="1:8">
      <c r="A621" s="6">
        <v>620</v>
      </c>
      <c r="B621" s="1" t="s">
        <v>12</v>
      </c>
      <c r="C621" s="1" t="s">
        <v>78</v>
      </c>
      <c r="D621" s="4">
        <v>0</v>
      </c>
      <c r="E621" s="4">
        <v>16.5</v>
      </c>
      <c r="F621" s="4">
        <v>16.5</v>
      </c>
      <c r="H621" s="138">
        <f t="shared" si="9"/>
        <v>1</v>
      </c>
    </row>
    <row r="622" spans="1:8">
      <c r="A622" s="6">
        <v>621</v>
      </c>
      <c r="B622" s="1" t="s">
        <v>12</v>
      </c>
      <c r="C622" s="1" t="s">
        <v>79</v>
      </c>
      <c r="D622" s="4">
        <v>335.8</v>
      </c>
      <c r="E622" s="4">
        <v>43.5</v>
      </c>
      <c r="F622" s="4">
        <v>379.3</v>
      </c>
      <c r="H622" s="138">
        <f t="shared" si="9"/>
        <v>0.11468494595307144</v>
      </c>
    </row>
    <row r="623" spans="1:8">
      <c r="A623" s="7">
        <v>622</v>
      </c>
      <c r="B623" s="8" t="s">
        <v>12</v>
      </c>
      <c r="C623" s="8" t="s">
        <v>80</v>
      </c>
      <c r="D623" s="9">
        <v>20597.899999999998</v>
      </c>
      <c r="E623" s="9">
        <v>7035.3</v>
      </c>
      <c r="F623" s="9">
        <v>27633.199999999997</v>
      </c>
      <c r="H623" s="138">
        <f t="shared" si="9"/>
        <v>0.25459592084883403</v>
      </c>
    </row>
    <row r="624" spans="1:8">
      <c r="A624" s="6">
        <v>623</v>
      </c>
      <c r="B624" s="1" t="s">
        <v>12</v>
      </c>
      <c r="C624" s="1" t="s">
        <v>34</v>
      </c>
      <c r="D624" s="4">
        <v>0.12066082007344654</v>
      </c>
      <c r="E624" s="4">
        <v>4.2039312699991928E-2</v>
      </c>
      <c r="F624" s="4">
        <v>8.1740616151708162E-2</v>
      </c>
      <c r="H624" s="138">
        <f t="shared" si="9"/>
        <v>0.51430139236983741</v>
      </c>
    </row>
    <row r="625" spans="1:8">
      <c r="A625" s="6">
        <v>624</v>
      </c>
      <c r="B625" s="1" t="s">
        <v>12</v>
      </c>
      <c r="C625" s="1" t="s">
        <v>81</v>
      </c>
      <c r="D625" s="4">
        <v>0</v>
      </c>
      <c r="E625" s="4">
        <v>23355.5</v>
      </c>
      <c r="F625" s="4">
        <v>23355.5</v>
      </c>
      <c r="H625" s="138">
        <f t="shared" si="9"/>
        <v>1</v>
      </c>
    </row>
    <row r="626" spans="1:8">
      <c r="A626" s="6">
        <v>625</v>
      </c>
      <c r="B626" s="1" t="s">
        <v>12</v>
      </c>
      <c r="C626" s="1" t="s">
        <v>82</v>
      </c>
      <c r="D626" s="4">
        <v>0</v>
      </c>
      <c r="E626" s="4">
        <v>7713</v>
      </c>
      <c r="F626" s="4">
        <v>7713</v>
      </c>
      <c r="H626" s="138">
        <f t="shared" si="9"/>
        <v>1</v>
      </c>
    </row>
    <row r="627" spans="1:8">
      <c r="A627" s="6">
        <v>626</v>
      </c>
      <c r="B627" s="1" t="s">
        <v>12</v>
      </c>
      <c r="C627" s="1" t="s">
        <v>83</v>
      </c>
      <c r="D627" s="4">
        <v>0</v>
      </c>
      <c r="E627" s="4">
        <v>4139</v>
      </c>
      <c r="F627" s="4">
        <v>4139</v>
      </c>
      <c r="H627" s="138">
        <f t="shared" si="9"/>
        <v>1</v>
      </c>
    </row>
    <row r="628" spans="1:8">
      <c r="A628" s="6">
        <v>627</v>
      </c>
      <c r="B628" s="1" t="s">
        <v>12</v>
      </c>
      <c r="C628" s="1" t="s">
        <v>84</v>
      </c>
      <c r="D628" s="4">
        <v>0</v>
      </c>
      <c r="E628" s="4">
        <v>4529.3999999999996</v>
      </c>
      <c r="F628" s="4">
        <v>4529.3999999999996</v>
      </c>
      <c r="H628" s="138">
        <f t="shared" si="9"/>
        <v>1</v>
      </c>
    </row>
    <row r="629" spans="1:8">
      <c r="A629" s="6">
        <v>628</v>
      </c>
      <c r="B629" s="1" t="s">
        <v>12</v>
      </c>
      <c r="C629" s="1" t="s">
        <v>85</v>
      </c>
      <c r="D629" s="4">
        <v>0</v>
      </c>
      <c r="E629" s="4">
        <v>4144.6000000000004</v>
      </c>
      <c r="F629" s="4">
        <v>4144.6000000000004</v>
      </c>
      <c r="H629" s="138">
        <f t="shared" si="9"/>
        <v>1</v>
      </c>
    </row>
    <row r="630" spans="1:8">
      <c r="A630" s="6">
        <v>629</v>
      </c>
      <c r="B630" s="1" t="s">
        <v>12</v>
      </c>
      <c r="C630" s="1" t="s">
        <v>86</v>
      </c>
      <c r="D630" s="4">
        <v>0</v>
      </c>
      <c r="E630" s="4">
        <v>0</v>
      </c>
      <c r="F630" s="4">
        <v>0</v>
      </c>
      <c r="H630" s="138">
        <f t="shared" si="9"/>
        <v>0</v>
      </c>
    </row>
    <row r="631" spans="1:8">
      <c r="A631" s="7">
        <v>630</v>
      </c>
      <c r="B631" s="8" t="s">
        <v>12</v>
      </c>
      <c r="C631" s="8" t="s">
        <v>87</v>
      </c>
      <c r="D631" s="9">
        <v>0</v>
      </c>
      <c r="E631" s="9">
        <v>43881.5</v>
      </c>
      <c r="F631" s="9">
        <v>43881.5</v>
      </c>
      <c r="H631" s="138">
        <f t="shared" si="9"/>
        <v>1</v>
      </c>
    </row>
    <row r="632" spans="1:8">
      <c r="A632" s="6">
        <v>631</v>
      </c>
      <c r="B632" s="1" t="s">
        <v>12</v>
      </c>
      <c r="C632" s="1" t="s">
        <v>34</v>
      </c>
      <c r="D632" s="4">
        <v>0</v>
      </c>
      <c r="E632" s="4">
        <v>0.26221313948867792</v>
      </c>
      <c r="F632" s="4">
        <v>0.12980403455485365</v>
      </c>
      <c r="H632" s="138">
        <f t="shared" si="9"/>
        <v>2.0200692558432745</v>
      </c>
    </row>
    <row r="633" spans="1:8">
      <c r="A633" s="6">
        <v>632</v>
      </c>
      <c r="B633" s="1" t="s">
        <v>12</v>
      </c>
      <c r="C633" s="1" t="s">
        <v>88</v>
      </c>
      <c r="D633" s="4">
        <v>0</v>
      </c>
      <c r="E633" s="4">
        <v>506.3</v>
      </c>
      <c r="F633" s="4">
        <v>506.3</v>
      </c>
      <c r="H633" s="138">
        <f t="shared" si="9"/>
        <v>1</v>
      </c>
    </row>
    <row r="634" spans="1:8">
      <c r="A634" s="6">
        <v>633</v>
      </c>
      <c r="B634" s="1" t="s">
        <v>12</v>
      </c>
      <c r="C634" s="1" t="s">
        <v>89</v>
      </c>
      <c r="D634" s="4">
        <v>0</v>
      </c>
      <c r="E634" s="4">
        <v>0</v>
      </c>
      <c r="F634" s="4">
        <v>0</v>
      </c>
      <c r="H634" s="138">
        <f t="shared" si="9"/>
        <v>0</v>
      </c>
    </row>
    <row r="635" spans="1:8">
      <c r="A635" s="7">
        <v>634</v>
      </c>
      <c r="B635" s="8" t="s">
        <v>12</v>
      </c>
      <c r="C635" s="8" t="s">
        <v>90</v>
      </c>
      <c r="D635" s="9">
        <v>0</v>
      </c>
      <c r="E635" s="9">
        <v>506.3</v>
      </c>
      <c r="F635" s="9">
        <v>506.3</v>
      </c>
      <c r="H635" s="138">
        <f t="shared" si="9"/>
        <v>1</v>
      </c>
    </row>
    <row r="636" spans="1:8">
      <c r="A636" s="6">
        <v>635</v>
      </c>
      <c r="B636" s="1" t="s">
        <v>12</v>
      </c>
      <c r="C636" s="1" t="s">
        <v>34</v>
      </c>
      <c r="D636" s="4">
        <v>0</v>
      </c>
      <c r="E636" s="4">
        <v>3.0253868378044878E-3</v>
      </c>
      <c r="F636" s="4">
        <v>1.497664908791231E-3</v>
      </c>
      <c r="H636" s="138">
        <f t="shared" si="9"/>
        <v>2.0200692558432749</v>
      </c>
    </row>
    <row r="637" spans="1:8">
      <c r="A637" s="6">
        <v>636</v>
      </c>
      <c r="B637" s="1" t="s">
        <v>12</v>
      </c>
      <c r="C637" s="1" t="s">
        <v>91</v>
      </c>
      <c r="D637" s="4">
        <v>1724.1</v>
      </c>
      <c r="E637" s="4">
        <v>417.6</v>
      </c>
      <c r="F637" s="4">
        <v>2141.6999999999998</v>
      </c>
      <c r="H637" s="138">
        <f t="shared" si="9"/>
        <v>0.1949852920577112</v>
      </c>
    </row>
    <row r="638" spans="1:8">
      <c r="A638" s="6">
        <v>637</v>
      </c>
      <c r="B638" s="1" t="s">
        <v>12</v>
      </c>
      <c r="C638" s="1" t="s">
        <v>34</v>
      </c>
      <c r="D638" s="4">
        <v>1.0099637336263852E-2</v>
      </c>
      <c r="E638" s="4">
        <v>2.4953615316356983E-3</v>
      </c>
      <c r="F638" s="4">
        <v>6.3352734251593502E-3</v>
      </c>
      <c r="H638" s="138">
        <f t="shared" si="9"/>
        <v>0.39388379382740418</v>
      </c>
    </row>
    <row r="639" spans="1:8">
      <c r="A639" s="6">
        <v>638</v>
      </c>
      <c r="B639" s="1" t="s">
        <v>12</v>
      </c>
      <c r="C639" s="1" t="s">
        <v>92</v>
      </c>
      <c r="D639" s="4">
        <v>1925.6</v>
      </c>
      <c r="E639" s="4">
        <v>131.19999999999999</v>
      </c>
      <c r="F639" s="4">
        <v>2056.7999999999997</v>
      </c>
      <c r="H639" s="138">
        <f t="shared" si="9"/>
        <v>6.378840917930767E-2</v>
      </c>
    </row>
    <row r="640" spans="1:8">
      <c r="A640" s="6">
        <v>639</v>
      </c>
      <c r="B640" s="1" t="s">
        <v>12</v>
      </c>
      <c r="C640" s="1" t="s">
        <v>34</v>
      </c>
      <c r="D640" s="4">
        <v>1.1280007919905849E-2</v>
      </c>
      <c r="E640" s="4">
        <v>7.8398331645259485E-4</v>
      </c>
      <c r="F640" s="4">
        <v>6.0841342769144841E-3</v>
      </c>
      <c r="H640" s="138">
        <f t="shared" si="9"/>
        <v>0.12885700426227034</v>
      </c>
    </row>
    <row r="641" spans="1:8">
      <c r="A641" s="10">
        <v>640</v>
      </c>
      <c r="B641" s="11" t="s">
        <v>12</v>
      </c>
      <c r="C641" s="11" t="s">
        <v>2</v>
      </c>
      <c r="D641" s="12">
        <v>170709.10000000003</v>
      </c>
      <c r="E641" s="12">
        <v>167350.50000000003</v>
      </c>
      <c r="F641" s="12">
        <v>338059.6</v>
      </c>
      <c r="H641" s="138">
        <f t="shared" si="9"/>
        <v>0.49503253272499892</v>
      </c>
    </row>
    <row r="642" spans="1:8">
      <c r="A642" s="6">
        <v>641</v>
      </c>
      <c r="B642" s="1" t="s">
        <v>93</v>
      </c>
      <c r="C642" s="1" t="s">
        <v>24</v>
      </c>
      <c r="D642" s="4">
        <v>10326.6</v>
      </c>
      <c r="E642" s="4">
        <v>26137.4</v>
      </c>
      <c r="F642" s="4">
        <v>36464</v>
      </c>
      <c r="H642" s="138">
        <f t="shared" si="9"/>
        <v>0.71680013163668277</v>
      </c>
    </row>
    <row r="643" spans="1:8">
      <c r="A643" s="6">
        <v>642</v>
      </c>
      <c r="B643" s="1" t="s">
        <v>93</v>
      </c>
      <c r="C643" s="1" t="s">
        <v>25</v>
      </c>
      <c r="D643" s="4">
        <v>0</v>
      </c>
      <c r="E643" s="4">
        <v>0</v>
      </c>
      <c r="F643" s="4">
        <v>0</v>
      </c>
      <c r="H643" s="138">
        <f t="shared" ref="H643:H706" si="10">IFERROR(E643/F643,0)</f>
        <v>0</v>
      </c>
    </row>
    <row r="644" spans="1:8">
      <c r="A644" s="6">
        <v>643</v>
      </c>
      <c r="B644" s="1" t="s">
        <v>93</v>
      </c>
      <c r="C644" s="1" t="s">
        <v>26</v>
      </c>
      <c r="D644" s="4">
        <v>732.7</v>
      </c>
      <c r="E644" s="4">
        <v>5.7</v>
      </c>
      <c r="F644" s="4">
        <v>738.40000000000009</v>
      </c>
      <c r="H644" s="138">
        <f t="shared" si="10"/>
        <v>7.7193932827735639E-3</v>
      </c>
    </row>
    <row r="645" spans="1:8">
      <c r="A645" s="6">
        <v>644</v>
      </c>
      <c r="B645" s="1" t="s">
        <v>93</v>
      </c>
      <c r="C645" s="1" t="s">
        <v>27</v>
      </c>
      <c r="D645" s="4">
        <v>4429.1000000000004</v>
      </c>
      <c r="E645" s="4">
        <v>1387</v>
      </c>
      <c r="F645" s="4">
        <v>5816.1</v>
      </c>
      <c r="H645" s="138">
        <f t="shared" si="10"/>
        <v>0.23847595467753305</v>
      </c>
    </row>
    <row r="646" spans="1:8">
      <c r="A646" s="6">
        <v>645</v>
      </c>
      <c r="B646" s="1" t="s">
        <v>93</v>
      </c>
      <c r="C646" s="1" t="s">
        <v>28</v>
      </c>
      <c r="D646" s="4">
        <v>243.6</v>
      </c>
      <c r="E646" s="4">
        <v>0</v>
      </c>
      <c r="F646" s="4">
        <v>243.6</v>
      </c>
      <c r="H646" s="138">
        <f t="shared" si="10"/>
        <v>0</v>
      </c>
    </row>
    <row r="647" spans="1:8">
      <c r="A647" s="6">
        <v>646</v>
      </c>
      <c r="B647" s="1" t="s">
        <v>93</v>
      </c>
      <c r="C647" s="1" t="s">
        <v>29</v>
      </c>
      <c r="D647" s="4">
        <v>487.7</v>
      </c>
      <c r="E647" s="4">
        <v>0</v>
      </c>
      <c r="F647" s="4">
        <v>487.7</v>
      </c>
      <c r="H647" s="138">
        <f t="shared" si="10"/>
        <v>0</v>
      </c>
    </row>
    <row r="648" spans="1:8">
      <c r="A648" s="6">
        <v>647</v>
      </c>
      <c r="B648" s="1" t="s">
        <v>93</v>
      </c>
      <c r="C648" s="1" t="s">
        <v>30</v>
      </c>
      <c r="D648" s="4">
        <v>654.1</v>
      </c>
      <c r="E648" s="4">
        <v>0</v>
      </c>
      <c r="F648" s="4">
        <v>654.1</v>
      </c>
      <c r="H648" s="138">
        <f t="shared" si="10"/>
        <v>0</v>
      </c>
    </row>
    <row r="649" spans="1:8">
      <c r="A649" s="6">
        <v>648</v>
      </c>
      <c r="B649" s="1" t="s">
        <v>93</v>
      </c>
      <c r="C649" s="1" t="s">
        <v>31</v>
      </c>
      <c r="D649" s="4">
        <v>4858.1000000000004</v>
      </c>
      <c r="E649" s="4">
        <v>3685.4</v>
      </c>
      <c r="F649" s="4">
        <v>8543.5</v>
      </c>
      <c r="H649" s="138">
        <f t="shared" si="10"/>
        <v>0.4313688769239773</v>
      </c>
    </row>
    <row r="650" spans="1:8">
      <c r="A650" s="6">
        <v>649</v>
      </c>
      <c r="B650" s="1" t="s">
        <v>93</v>
      </c>
      <c r="C650" s="1" t="s">
        <v>32</v>
      </c>
      <c r="D650" s="4">
        <v>4648.3999999999996</v>
      </c>
      <c r="E650" s="4">
        <v>10677.7</v>
      </c>
      <c r="F650" s="4">
        <v>15326.1</v>
      </c>
      <c r="H650" s="138">
        <f t="shared" si="10"/>
        <v>0.69670039997129085</v>
      </c>
    </row>
    <row r="651" spans="1:8">
      <c r="A651" s="7">
        <v>650</v>
      </c>
      <c r="B651" s="8" t="s">
        <v>93</v>
      </c>
      <c r="C651" s="8" t="s">
        <v>33</v>
      </c>
      <c r="D651" s="9">
        <v>26380.300000000003</v>
      </c>
      <c r="E651" s="9">
        <v>41893.200000000004</v>
      </c>
      <c r="F651" s="9">
        <v>68273.5</v>
      </c>
      <c r="H651" s="138">
        <f t="shared" si="10"/>
        <v>0.61360850110218468</v>
      </c>
    </row>
    <row r="652" spans="1:8">
      <c r="A652" s="6">
        <v>651</v>
      </c>
      <c r="B652" s="1" t="s">
        <v>93</v>
      </c>
      <c r="C652" s="1" t="s">
        <v>34</v>
      </c>
      <c r="D652" s="4">
        <v>0.48770851705388957</v>
      </c>
      <c r="E652" s="4">
        <v>0.21951852141019793</v>
      </c>
      <c r="F652" s="4">
        <v>0.27874516803875038</v>
      </c>
      <c r="H652" s="138">
        <f t="shared" si="10"/>
        <v>0.78752404195821279</v>
      </c>
    </row>
    <row r="653" spans="1:8">
      <c r="A653" s="6">
        <v>652</v>
      </c>
      <c r="B653" s="1" t="s">
        <v>93</v>
      </c>
      <c r="C653" s="1" t="s">
        <v>35</v>
      </c>
      <c r="D653" s="4">
        <v>1315.7</v>
      </c>
      <c r="E653" s="4">
        <v>600.9</v>
      </c>
      <c r="F653" s="4">
        <v>1916.6</v>
      </c>
      <c r="H653" s="138">
        <f t="shared" si="10"/>
        <v>0.31352394865908378</v>
      </c>
    </row>
    <row r="654" spans="1:8">
      <c r="A654" s="6">
        <v>653</v>
      </c>
      <c r="B654" s="1" t="s">
        <v>93</v>
      </c>
      <c r="C654" s="1" t="s">
        <v>36</v>
      </c>
      <c r="D654" s="4">
        <v>555.6</v>
      </c>
      <c r="E654" s="4">
        <v>5824.6</v>
      </c>
      <c r="F654" s="4">
        <v>6380.2000000000007</v>
      </c>
      <c r="H654" s="138">
        <f t="shared" si="10"/>
        <v>0.91291809034199545</v>
      </c>
    </row>
    <row r="655" spans="1:8">
      <c r="A655" s="6">
        <v>654</v>
      </c>
      <c r="B655" s="1" t="s">
        <v>93</v>
      </c>
      <c r="C655" s="1" t="s">
        <v>37</v>
      </c>
      <c r="D655" s="4">
        <v>0</v>
      </c>
      <c r="E655" s="4">
        <v>0</v>
      </c>
      <c r="F655" s="4">
        <v>0</v>
      </c>
      <c r="H655" s="138">
        <f t="shared" si="10"/>
        <v>0</v>
      </c>
    </row>
    <row r="656" spans="1:8">
      <c r="A656" s="6">
        <v>655</v>
      </c>
      <c r="B656" s="1" t="s">
        <v>93</v>
      </c>
      <c r="C656" s="1" t="s">
        <v>38</v>
      </c>
      <c r="D656" s="4">
        <v>898</v>
      </c>
      <c r="E656" s="4">
        <v>2189.4</v>
      </c>
      <c r="F656" s="4">
        <v>3087.4</v>
      </c>
      <c r="H656" s="138">
        <f t="shared" si="10"/>
        <v>0.70914037701625965</v>
      </c>
    </row>
    <row r="657" spans="1:8">
      <c r="A657" s="7">
        <v>656</v>
      </c>
      <c r="B657" s="8" t="s">
        <v>93</v>
      </c>
      <c r="C657" s="8" t="s">
        <v>39</v>
      </c>
      <c r="D657" s="9">
        <v>2769.3</v>
      </c>
      <c r="E657" s="9">
        <v>8614.9</v>
      </c>
      <c r="F657" s="9">
        <v>11384.2</v>
      </c>
      <c r="H657" s="138">
        <f t="shared" si="10"/>
        <v>0.75674180003864999</v>
      </c>
    </row>
    <row r="658" spans="1:8">
      <c r="A658" s="6">
        <v>657</v>
      </c>
      <c r="B658" s="1" t="s">
        <v>93</v>
      </c>
      <c r="C658" s="1" t="s">
        <v>34</v>
      </c>
      <c r="D658" s="4">
        <v>5.1197719369276931E-2</v>
      </c>
      <c r="E658" s="4">
        <v>4.5141696268050993E-2</v>
      </c>
      <c r="F658" s="4">
        <v>4.64790986544815E-2</v>
      </c>
      <c r="H658" s="138">
        <f t="shared" si="10"/>
        <v>0.97122572456982115</v>
      </c>
    </row>
    <row r="659" spans="1:8">
      <c r="A659" s="6">
        <v>658</v>
      </c>
      <c r="B659" s="1" t="s">
        <v>93</v>
      </c>
      <c r="C659" s="1" t="s">
        <v>40</v>
      </c>
      <c r="D659" s="4">
        <v>0</v>
      </c>
      <c r="E659" s="4">
        <v>0</v>
      </c>
      <c r="F659" s="4">
        <v>0</v>
      </c>
      <c r="H659" s="138">
        <f t="shared" si="10"/>
        <v>0</v>
      </c>
    </row>
    <row r="660" spans="1:8">
      <c r="A660" s="6">
        <v>659</v>
      </c>
      <c r="B660" s="1" t="s">
        <v>93</v>
      </c>
      <c r="C660" s="1" t="s">
        <v>41</v>
      </c>
      <c r="D660" s="4">
        <v>40.1</v>
      </c>
      <c r="E660" s="4">
        <v>4116.8</v>
      </c>
      <c r="F660" s="4">
        <v>4156.9000000000005</v>
      </c>
      <c r="H660" s="138">
        <f t="shared" si="10"/>
        <v>0.99035338834227415</v>
      </c>
    </row>
    <row r="661" spans="1:8">
      <c r="A661" s="6">
        <v>660</v>
      </c>
      <c r="B661" s="1" t="s">
        <v>93</v>
      </c>
      <c r="C661" s="1" t="s">
        <v>42</v>
      </c>
      <c r="D661" s="4">
        <v>0</v>
      </c>
      <c r="E661" s="4">
        <v>0</v>
      </c>
      <c r="F661" s="4">
        <v>0</v>
      </c>
      <c r="H661" s="138">
        <f t="shared" si="10"/>
        <v>0</v>
      </c>
    </row>
    <row r="662" spans="1:8">
      <c r="A662" s="6">
        <v>661</v>
      </c>
      <c r="B662" s="1" t="s">
        <v>93</v>
      </c>
      <c r="C662" s="1" t="s">
        <v>43</v>
      </c>
      <c r="D662" s="4">
        <v>1551.8</v>
      </c>
      <c r="E662" s="4">
        <v>18482.7</v>
      </c>
      <c r="F662" s="4">
        <v>20034.5</v>
      </c>
      <c r="H662" s="138">
        <f t="shared" si="10"/>
        <v>0.9225436122688363</v>
      </c>
    </row>
    <row r="663" spans="1:8">
      <c r="A663" s="6">
        <v>662</v>
      </c>
      <c r="B663" s="1" t="s">
        <v>93</v>
      </c>
      <c r="C663" s="1" t="s">
        <v>44</v>
      </c>
      <c r="D663" s="4">
        <v>0</v>
      </c>
      <c r="E663" s="4">
        <v>0</v>
      </c>
      <c r="F663" s="4">
        <v>0</v>
      </c>
      <c r="H663" s="138">
        <f t="shared" si="10"/>
        <v>0</v>
      </c>
    </row>
    <row r="664" spans="1:8">
      <c r="A664" s="6">
        <v>663</v>
      </c>
      <c r="B664" s="1" t="s">
        <v>93</v>
      </c>
      <c r="C664" s="1" t="s">
        <v>45</v>
      </c>
      <c r="D664" s="4">
        <v>744.1</v>
      </c>
      <c r="E664" s="4">
        <v>2704.6</v>
      </c>
      <c r="F664" s="4">
        <v>3448.7</v>
      </c>
      <c r="H664" s="138">
        <f t="shared" si="10"/>
        <v>0.78423753878272973</v>
      </c>
    </row>
    <row r="665" spans="1:8">
      <c r="A665" s="7">
        <v>664</v>
      </c>
      <c r="B665" s="8" t="s">
        <v>93</v>
      </c>
      <c r="C665" s="8" t="s">
        <v>46</v>
      </c>
      <c r="D665" s="9">
        <v>2336</v>
      </c>
      <c r="E665" s="9">
        <v>25304.1</v>
      </c>
      <c r="F665" s="9">
        <v>27640.1</v>
      </c>
      <c r="H665" s="138">
        <f t="shared" si="10"/>
        <v>0.91548511040119251</v>
      </c>
    </row>
    <row r="666" spans="1:8">
      <c r="A666" s="6">
        <v>665</v>
      </c>
      <c r="B666" s="1" t="s">
        <v>93</v>
      </c>
      <c r="C666" s="1" t="s">
        <v>34</v>
      </c>
      <c r="D666" s="4">
        <v>4.3187040929704587E-2</v>
      </c>
      <c r="E666" s="4">
        <v>0.13259236863299506</v>
      </c>
      <c r="F666" s="4">
        <v>0.11284824008008766</v>
      </c>
      <c r="H666" s="138">
        <f t="shared" si="10"/>
        <v>1.1749617764432581</v>
      </c>
    </row>
    <row r="667" spans="1:8">
      <c r="A667" s="6">
        <v>666</v>
      </c>
      <c r="B667" s="1" t="s">
        <v>93</v>
      </c>
      <c r="C667" s="1" t="s">
        <v>47</v>
      </c>
      <c r="D667" s="4">
        <v>331.3</v>
      </c>
      <c r="E667" s="4">
        <v>0</v>
      </c>
      <c r="F667" s="4">
        <v>331.3</v>
      </c>
      <c r="H667" s="138">
        <f t="shared" si="10"/>
        <v>0</v>
      </c>
    </row>
    <row r="668" spans="1:8">
      <c r="A668" s="6">
        <v>667</v>
      </c>
      <c r="B668" s="1" t="s">
        <v>93</v>
      </c>
      <c r="C668" s="1" t="s">
        <v>48</v>
      </c>
      <c r="D668" s="4">
        <v>1895</v>
      </c>
      <c r="E668" s="4">
        <v>3.7</v>
      </c>
      <c r="F668" s="4">
        <v>1898.7</v>
      </c>
      <c r="H668" s="138">
        <f t="shared" si="10"/>
        <v>1.9487017432980461E-3</v>
      </c>
    </row>
    <row r="669" spans="1:8">
      <c r="A669" s="6">
        <v>668</v>
      </c>
      <c r="B669" s="1" t="s">
        <v>93</v>
      </c>
      <c r="C669" s="1" t="s">
        <v>49</v>
      </c>
      <c r="D669" s="4">
        <v>0</v>
      </c>
      <c r="E669" s="4">
        <v>0</v>
      </c>
      <c r="F669" s="4">
        <v>0</v>
      </c>
      <c r="H669" s="138">
        <f t="shared" si="10"/>
        <v>0</v>
      </c>
    </row>
    <row r="670" spans="1:8">
      <c r="A670" s="6">
        <v>669</v>
      </c>
      <c r="B670" s="1" t="s">
        <v>93</v>
      </c>
      <c r="C670" s="1" t="s">
        <v>50</v>
      </c>
      <c r="D670" s="4">
        <v>2104.1</v>
      </c>
      <c r="E670" s="4">
        <v>92859.599999999991</v>
      </c>
      <c r="F670" s="4">
        <v>94963.7</v>
      </c>
      <c r="H670" s="138">
        <f t="shared" si="10"/>
        <v>0.97784311268410973</v>
      </c>
    </row>
    <row r="671" spans="1:8">
      <c r="A671" s="6">
        <v>670</v>
      </c>
      <c r="B671" s="1" t="s">
        <v>93</v>
      </c>
      <c r="C671" s="1" t="s">
        <v>51</v>
      </c>
      <c r="D671" s="4">
        <v>2567.8000000000002</v>
      </c>
      <c r="E671" s="4">
        <v>2734.5</v>
      </c>
      <c r="F671" s="4">
        <v>5302.3</v>
      </c>
      <c r="H671" s="138">
        <f t="shared" si="10"/>
        <v>0.51571959338400319</v>
      </c>
    </row>
    <row r="672" spans="1:8">
      <c r="A672" s="7">
        <v>671</v>
      </c>
      <c r="B672" s="8" t="s">
        <v>93</v>
      </c>
      <c r="C672" s="8" t="s">
        <v>52</v>
      </c>
      <c r="D672" s="9">
        <v>6898.2</v>
      </c>
      <c r="E672" s="9">
        <v>95597.799999999988</v>
      </c>
      <c r="F672" s="9">
        <v>102495.99999999999</v>
      </c>
      <c r="H672" s="138">
        <f t="shared" si="10"/>
        <v>0.93269786137995636</v>
      </c>
    </row>
    <row r="673" spans="1:8">
      <c r="A673" s="6">
        <v>672</v>
      </c>
      <c r="B673" s="1" t="s">
        <v>93</v>
      </c>
      <c r="C673" s="1" t="s">
        <v>34</v>
      </c>
      <c r="D673" s="4">
        <v>0.12753118396459254</v>
      </c>
      <c r="E673" s="4">
        <v>0.50092825819149212</v>
      </c>
      <c r="F673" s="4">
        <v>0.41846784979969909</v>
      </c>
      <c r="H673" s="138">
        <f t="shared" si="10"/>
        <v>1.1970531509917977</v>
      </c>
    </row>
    <row r="674" spans="1:8">
      <c r="A674" s="6">
        <v>673</v>
      </c>
      <c r="B674" s="1" t="s">
        <v>93</v>
      </c>
      <c r="C674" s="1" t="s">
        <v>53</v>
      </c>
      <c r="D674" s="4">
        <v>0</v>
      </c>
      <c r="E674" s="4">
        <v>0</v>
      </c>
      <c r="F674" s="4">
        <v>0</v>
      </c>
      <c r="H674" s="138">
        <f t="shared" si="10"/>
        <v>0</v>
      </c>
    </row>
    <row r="675" spans="1:8">
      <c r="A675" s="6">
        <v>674</v>
      </c>
      <c r="B675" s="1" t="s">
        <v>93</v>
      </c>
      <c r="C675" s="1" t="s">
        <v>54</v>
      </c>
      <c r="D675" s="4">
        <v>0</v>
      </c>
      <c r="E675" s="4">
        <v>105.6</v>
      </c>
      <c r="F675" s="4">
        <v>105.6</v>
      </c>
      <c r="H675" s="138">
        <f t="shared" si="10"/>
        <v>1</v>
      </c>
    </row>
    <row r="676" spans="1:8">
      <c r="A676" s="6">
        <v>675</v>
      </c>
      <c r="B676" s="1" t="s">
        <v>93</v>
      </c>
      <c r="C676" s="1" t="s">
        <v>55</v>
      </c>
      <c r="D676" s="4">
        <v>204.5</v>
      </c>
      <c r="E676" s="4">
        <v>0</v>
      </c>
      <c r="F676" s="4">
        <v>204.5</v>
      </c>
      <c r="H676" s="138">
        <f t="shared" si="10"/>
        <v>0</v>
      </c>
    </row>
    <row r="677" spans="1:8">
      <c r="A677" s="6">
        <v>676</v>
      </c>
      <c r="B677" s="1" t="s">
        <v>93</v>
      </c>
      <c r="C677" s="1" t="s">
        <v>56</v>
      </c>
      <c r="D677" s="4">
        <v>154</v>
      </c>
      <c r="E677" s="4">
        <v>0</v>
      </c>
      <c r="F677" s="4">
        <v>154</v>
      </c>
      <c r="H677" s="138">
        <f t="shared" si="10"/>
        <v>0</v>
      </c>
    </row>
    <row r="678" spans="1:8">
      <c r="A678" s="6">
        <v>677</v>
      </c>
      <c r="B678" s="1" t="s">
        <v>93</v>
      </c>
      <c r="C678" s="1" t="s">
        <v>57</v>
      </c>
      <c r="D678" s="4">
        <v>695.5</v>
      </c>
      <c r="E678" s="4">
        <v>446.2</v>
      </c>
      <c r="F678" s="4">
        <v>1141.7</v>
      </c>
      <c r="H678" s="138">
        <f t="shared" si="10"/>
        <v>0.39082070596478935</v>
      </c>
    </row>
    <row r="679" spans="1:8">
      <c r="A679" s="6">
        <v>678</v>
      </c>
      <c r="B679" s="1" t="s">
        <v>93</v>
      </c>
      <c r="C679" s="1" t="s">
        <v>58</v>
      </c>
      <c r="D679" s="4">
        <v>0</v>
      </c>
      <c r="E679" s="4">
        <v>0</v>
      </c>
      <c r="F679" s="4">
        <v>0</v>
      </c>
      <c r="H679" s="138">
        <f t="shared" si="10"/>
        <v>0</v>
      </c>
    </row>
    <row r="680" spans="1:8">
      <c r="A680" s="6">
        <v>679</v>
      </c>
      <c r="B680" s="1" t="s">
        <v>93</v>
      </c>
      <c r="C680" s="1" t="s">
        <v>59</v>
      </c>
      <c r="D680" s="4">
        <v>683</v>
      </c>
      <c r="E680" s="4">
        <v>53.5</v>
      </c>
      <c r="F680" s="4">
        <v>736.5</v>
      </c>
      <c r="H680" s="138">
        <f t="shared" si="10"/>
        <v>7.2640868974881201E-2</v>
      </c>
    </row>
    <row r="681" spans="1:8">
      <c r="A681" s="7">
        <v>680</v>
      </c>
      <c r="B681" s="8" t="s">
        <v>93</v>
      </c>
      <c r="C681" s="8" t="s">
        <v>60</v>
      </c>
      <c r="D681" s="9">
        <v>1737</v>
      </c>
      <c r="E681" s="9">
        <v>605.29999999999995</v>
      </c>
      <c r="F681" s="9">
        <v>2342.3000000000002</v>
      </c>
      <c r="H681" s="138">
        <f t="shared" si="10"/>
        <v>0.25842120992187162</v>
      </c>
    </row>
    <row r="682" spans="1:8">
      <c r="A682" s="6">
        <v>681</v>
      </c>
      <c r="B682" s="1" t="s">
        <v>93</v>
      </c>
      <c r="C682" s="1" t="s">
        <v>34</v>
      </c>
      <c r="D682" s="4">
        <v>3.2112966650212696E-2</v>
      </c>
      <c r="E682" s="4">
        <v>3.1717453192783743E-3</v>
      </c>
      <c r="F682" s="4">
        <v>9.5630780185161895E-3</v>
      </c>
      <c r="H682" s="138">
        <f t="shared" si="10"/>
        <v>0.33166573702914359</v>
      </c>
    </row>
    <row r="683" spans="1:8">
      <c r="A683" s="6">
        <v>682</v>
      </c>
      <c r="B683" s="1" t="s">
        <v>93</v>
      </c>
      <c r="C683" s="1" t="s">
        <v>61</v>
      </c>
      <c r="D683" s="4">
        <v>349.9</v>
      </c>
      <c r="E683" s="4">
        <v>112.7</v>
      </c>
      <c r="F683" s="4">
        <v>462.59999999999997</v>
      </c>
      <c r="H683" s="138">
        <f t="shared" si="10"/>
        <v>0.24362300043233898</v>
      </c>
    </row>
    <row r="684" spans="1:8">
      <c r="A684" s="6">
        <v>683</v>
      </c>
      <c r="B684" s="1" t="s">
        <v>93</v>
      </c>
      <c r="C684" s="1" t="s">
        <v>62</v>
      </c>
      <c r="D684" s="4">
        <v>1807.1</v>
      </c>
      <c r="E684" s="4">
        <v>35.9</v>
      </c>
      <c r="F684" s="4">
        <v>1843</v>
      </c>
      <c r="H684" s="138">
        <f t="shared" si="10"/>
        <v>1.9479110146500271E-2</v>
      </c>
    </row>
    <row r="685" spans="1:8">
      <c r="A685" s="6">
        <v>684</v>
      </c>
      <c r="B685" s="1" t="s">
        <v>93</v>
      </c>
      <c r="C685" s="1" t="s">
        <v>63</v>
      </c>
      <c r="D685" s="4">
        <v>2768.8</v>
      </c>
      <c r="E685" s="4">
        <v>44.3</v>
      </c>
      <c r="F685" s="4">
        <v>2813.1000000000004</v>
      </c>
      <c r="H685" s="138">
        <f t="shared" si="10"/>
        <v>1.5747751590771745E-2</v>
      </c>
    </row>
    <row r="686" spans="1:8">
      <c r="A686" s="6">
        <v>685</v>
      </c>
      <c r="B686" s="1" t="s">
        <v>93</v>
      </c>
      <c r="C686" s="1" t="s">
        <v>64</v>
      </c>
      <c r="D686" s="4">
        <v>0</v>
      </c>
      <c r="E686" s="4">
        <v>0</v>
      </c>
      <c r="F686" s="4">
        <v>0</v>
      </c>
      <c r="H686" s="138">
        <f t="shared" si="10"/>
        <v>0</v>
      </c>
    </row>
    <row r="687" spans="1:8">
      <c r="A687" s="6">
        <v>686</v>
      </c>
      <c r="B687" s="1" t="s">
        <v>93</v>
      </c>
      <c r="C687" s="1" t="s">
        <v>65</v>
      </c>
      <c r="D687" s="4">
        <v>1142.8</v>
      </c>
      <c r="E687" s="4">
        <v>185.1</v>
      </c>
      <c r="F687" s="4">
        <v>1327.8999999999999</v>
      </c>
      <c r="H687" s="138">
        <f t="shared" si="10"/>
        <v>0.13939302658332706</v>
      </c>
    </row>
    <row r="688" spans="1:8">
      <c r="A688" s="7">
        <v>687</v>
      </c>
      <c r="B688" s="8" t="s">
        <v>93</v>
      </c>
      <c r="C688" s="8" t="s">
        <v>66</v>
      </c>
      <c r="D688" s="9">
        <v>6068.6</v>
      </c>
      <c r="E688" s="9">
        <v>378</v>
      </c>
      <c r="F688" s="9">
        <v>6446.6</v>
      </c>
      <c r="H688" s="138">
        <f t="shared" si="10"/>
        <v>5.8635559829987895E-2</v>
      </c>
    </row>
    <row r="689" spans="1:8">
      <c r="A689" s="6">
        <v>688</v>
      </c>
      <c r="B689" s="1" t="s">
        <v>93</v>
      </c>
      <c r="C689" s="1" t="s">
        <v>34</v>
      </c>
      <c r="D689" s="4">
        <v>0.11219386840154334</v>
      </c>
      <c r="E689" s="4">
        <v>1.980703338323518E-3</v>
      </c>
      <c r="F689" s="4">
        <v>2.6320001175838478E-2</v>
      </c>
      <c r="H689" s="138">
        <f t="shared" si="10"/>
        <v>7.5254682744535201E-2</v>
      </c>
    </row>
    <row r="690" spans="1:8">
      <c r="A690" s="6">
        <v>689</v>
      </c>
      <c r="B690" s="1" t="s">
        <v>93</v>
      </c>
      <c r="C690" s="1" t="s">
        <v>67</v>
      </c>
      <c r="D690" s="4">
        <v>476.1</v>
      </c>
      <c r="E690" s="4">
        <v>0</v>
      </c>
      <c r="F690" s="4">
        <v>476.1</v>
      </c>
      <c r="H690" s="138">
        <f t="shared" si="10"/>
        <v>0</v>
      </c>
    </row>
    <row r="691" spans="1:8">
      <c r="A691" s="6">
        <v>690</v>
      </c>
      <c r="B691" s="1" t="s">
        <v>93</v>
      </c>
      <c r="C691" s="1" t="s">
        <v>68</v>
      </c>
      <c r="D691" s="4">
        <v>297.10000000000002</v>
      </c>
      <c r="E691" s="4">
        <v>258.60000000000002</v>
      </c>
      <c r="F691" s="4">
        <v>555.70000000000005</v>
      </c>
      <c r="H691" s="138">
        <f t="shared" si="10"/>
        <v>0.46535900665826885</v>
      </c>
    </row>
    <row r="692" spans="1:8">
      <c r="A692" s="6">
        <v>691</v>
      </c>
      <c r="B692" s="1" t="s">
        <v>93</v>
      </c>
      <c r="C692" s="1" t="s">
        <v>69</v>
      </c>
      <c r="D692" s="4">
        <v>2059</v>
      </c>
      <c r="E692" s="4">
        <v>872.6</v>
      </c>
      <c r="F692" s="4">
        <v>2931.6</v>
      </c>
      <c r="H692" s="138">
        <f t="shared" si="10"/>
        <v>0.29765315868467734</v>
      </c>
    </row>
    <row r="693" spans="1:8">
      <c r="A693" s="6">
        <v>692</v>
      </c>
      <c r="B693" s="1" t="s">
        <v>93</v>
      </c>
      <c r="C693" s="1" t="s">
        <v>70</v>
      </c>
      <c r="D693" s="4">
        <v>281.7</v>
      </c>
      <c r="E693" s="4">
        <v>56.6</v>
      </c>
      <c r="F693" s="4">
        <v>338.3</v>
      </c>
      <c r="H693" s="138">
        <f t="shared" si="10"/>
        <v>0.16730712385456695</v>
      </c>
    </row>
    <row r="694" spans="1:8">
      <c r="A694" s="6">
        <v>693</v>
      </c>
      <c r="B694" s="1" t="s">
        <v>93</v>
      </c>
      <c r="C694" s="1" t="s">
        <v>71</v>
      </c>
      <c r="D694" s="4">
        <v>2119.9</v>
      </c>
      <c r="E694" s="4">
        <v>414.7</v>
      </c>
      <c r="F694" s="4">
        <v>2534.6</v>
      </c>
      <c r="H694" s="138">
        <f t="shared" si="10"/>
        <v>0.16361556064073227</v>
      </c>
    </row>
    <row r="695" spans="1:8">
      <c r="A695" s="6">
        <v>694</v>
      </c>
      <c r="B695" s="1" t="s">
        <v>93</v>
      </c>
      <c r="C695" s="1" t="s">
        <v>72</v>
      </c>
      <c r="D695" s="4">
        <v>28.6</v>
      </c>
      <c r="E695" s="4">
        <v>195.2</v>
      </c>
      <c r="F695" s="4">
        <v>223.79999999999998</v>
      </c>
      <c r="H695" s="138">
        <f t="shared" si="10"/>
        <v>0.8722073279714031</v>
      </c>
    </row>
    <row r="696" spans="1:8">
      <c r="A696" s="6">
        <v>695</v>
      </c>
      <c r="B696" s="1" t="s">
        <v>93</v>
      </c>
      <c r="C696" s="1" t="s">
        <v>73</v>
      </c>
      <c r="D696" s="4">
        <v>0</v>
      </c>
      <c r="E696" s="4">
        <v>0</v>
      </c>
      <c r="F696" s="4">
        <v>0</v>
      </c>
      <c r="H696" s="138">
        <f t="shared" si="10"/>
        <v>0</v>
      </c>
    </row>
    <row r="697" spans="1:8">
      <c r="A697" s="6">
        <v>696</v>
      </c>
      <c r="B697" s="1" t="s">
        <v>93</v>
      </c>
      <c r="C697" s="1" t="s">
        <v>74</v>
      </c>
      <c r="D697" s="4">
        <v>88.9</v>
      </c>
      <c r="E697" s="4">
        <v>21.9</v>
      </c>
      <c r="F697" s="4">
        <v>110.80000000000001</v>
      </c>
      <c r="H697" s="138">
        <f t="shared" si="10"/>
        <v>0.19765342960288806</v>
      </c>
    </row>
    <row r="698" spans="1:8">
      <c r="A698" s="6">
        <v>697</v>
      </c>
      <c r="B698" s="1" t="s">
        <v>93</v>
      </c>
      <c r="C698" s="1" t="s">
        <v>75</v>
      </c>
      <c r="D698" s="4">
        <v>762.1</v>
      </c>
      <c r="E698" s="4">
        <v>0</v>
      </c>
      <c r="F698" s="4">
        <v>762.1</v>
      </c>
      <c r="H698" s="138">
        <f t="shared" si="10"/>
        <v>0</v>
      </c>
    </row>
    <row r="699" spans="1:8">
      <c r="A699" s="6">
        <v>698</v>
      </c>
      <c r="B699" s="1" t="s">
        <v>93</v>
      </c>
      <c r="C699" s="1" t="s">
        <v>76</v>
      </c>
      <c r="D699" s="4">
        <v>0</v>
      </c>
      <c r="E699" s="4">
        <v>0</v>
      </c>
      <c r="F699" s="4">
        <v>0</v>
      </c>
      <c r="H699" s="138">
        <f t="shared" si="10"/>
        <v>0</v>
      </c>
    </row>
    <row r="700" spans="1:8">
      <c r="A700" s="6">
        <v>699</v>
      </c>
      <c r="B700" s="1" t="s">
        <v>93</v>
      </c>
      <c r="C700" s="1" t="s">
        <v>77</v>
      </c>
      <c r="D700" s="4">
        <v>9.1999999999999993</v>
      </c>
      <c r="E700" s="4">
        <v>0</v>
      </c>
      <c r="F700" s="4">
        <v>9.1999999999999993</v>
      </c>
      <c r="H700" s="138">
        <f t="shared" si="10"/>
        <v>0</v>
      </c>
    </row>
    <row r="701" spans="1:8">
      <c r="A701" s="6">
        <v>700</v>
      </c>
      <c r="B701" s="1" t="s">
        <v>93</v>
      </c>
      <c r="C701" s="1" t="s">
        <v>78</v>
      </c>
      <c r="D701" s="4">
        <v>569.5</v>
      </c>
      <c r="E701" s="4">
        <v>13210.4</v>
      </c>
      <c r="F701" s="4">
        <v>13779.9</v>
      </c>
      <c r="H701" s="138">
        <f t="shared" si="10"/>
        <v>0.95867168847379158</v>
      </c>
    </row>
    <row r="702" spans="1:8">
      <c r="A702" s="6">
        <v>701</v>
      </c>
      <c r="B702" s="1" t="s">
        <v>93</v>
      </c>
      <c r="C702" s="1" t="s">
        <v>79</v>
      </c>
      <c r="D702" s="4">
        <v>0</v>
      </c>
      <c r="E702" s="4">
        <v>0</v>
      </c>
      <c r="F702" s="4">
        <v>0</v>
      </c>
      <c r="H702" s="138">
        <f t="shared" si="10"/>
        <v>0</v>
      </c>
    </row>
    <row r="703" spans="1:8">
      <c r="A703" s="7">
        <v>702</v>
      </c>
      <c r="B703" s="8" t="s">
        <v>93</v>
      </c>
      <c r="C703" s="8" t="s">
        <v>80</v>
      </c>
      <c r="D703" s="9">
        <v>6692.0999999999995</v>
      </c>
      <c r="E703" s="9">
        <v>15030</v>
      </c>
      <c r="F703" s="9">
        <v>21722.1</v>
      </c>
      <c r="H703" s="138">
        <f t="shared" si="10"/>
        <v>0.6919220517353295</v>
      </c>
    </row>
    <row r="704" spans="1:8">
      <c r="A704" s="6">
        <v>703</v>
      </c>
      <c r="B704" s="1" t="s">
        <v>93</v>
      </c>
      <c r="C704" s="1" t="s">
        <v>34</v>
      </c>
      <c r="D704" s="4">
        <v>0.12372088895790925</v>
      </c>
      <c r="E704" s="4">
        <v>7.8756537500006552E-2</v>
      </c>
      <c r="F704" s="4">
        <v>8.8686392445891007E-2</v>
      </c>
      <c r="H704" s="138">
        <f t="shared" si="10"/>
        <v>0.88803406394117546</v>
      </c>
    </row>
    <row r="705" spans="1:8">
      <c r="A705" s="6">
        <v>704</v>
      </c>
      <c r="B705" s="1" t="s">
        <v>93</v>
      </c>
      <c r="C705" s="1" t="s">
        <v>81</v>
      </c>
      <c r="D705" s="4">
        <v>0</v>
      </c>
      <c r="E705" s="4">
        <v>0</v>
      </c>
      <c r="F705" s="4">
        <v>0</v>
      </c>
      <c r="H705" s="138">
        <f t="shared" si="10"/>
        <v>0</v>
      </c>
    </row>
    <row r="706" spans="1:8">
      <c r="A706" s="6">
        <v>705</v>
      </c>
      <c r="B706" s="1" t="s">
        <v>93</v>
      </c>
      <c r="C706" s="1" t="s">
        <v>82</v>
      </c>
      <c r="D706" s="4">
        <v>0</v>
      </c>
      <c r="E706" s="4">
        <v>0</v>
      </c>
      <c r="F706" s="4">
        <v>0</v>
      </c>
      <c r="H706" s="138">
        <f t="shared" si="10"/>
        <v>0</v>
      </c>
    </row>
    <row r="707" spans="1:8">
      <c r="A707" s="6">
        <v>706</v>
      </c>
      <c r="B707" s="1" t="s">
        <v>93</v>
      </c>
      <c r="C707" s="1" t="s">
        <v>83</v>
      </c>
      <c r="D707" s="4">
        <v>0</v>
      </c>
      <c r="E707" s="4">
        <v>0</v>
      </c>
      <c r="F707" s="4">
        <v>0</v>
      </c>
      <c r="H707" s="138">
        <f t="shared" ref="H707:H770" si="11">IFERROR(E707/F707,0)</f>
        <v>0</v>
      </c>
    </row>
    <row r="708" spans="1:8">
      <c r="A708" s="6">
        <v>707</v>
      </c>
      <c r="B708" s="1" t="s">
        <v>93</v>
      </c>
      <c r="C708" s="1" t="s">
        <v>84</v>
      </c>
      <c r="D708" s="4">
        <v>0</v>
      </c>
      <c r="E708" s="4">
        <v>0</v>
      </c>
      <c r="F708" s="4">
        <v>0</v>
      </c>
      <c r="H708" s="138">
        <f t="shared" si="11"/>
        <v>0</v>
      </c>
    </row>
    <row r="709" spans="1:8">
      <c r="A709" s="6">
        <v>708</v>
      </c>
      <c r="B709" s="1" t="s">
        <v>93</v>
      </c>
      <c r="C709" s="1" t="s">
        <v>85</v>
      </c>
      <c r="D709" s="4">
        <v>0</v>
      </c>
      <c r="E709" s="4">
        <v>0</v>
      </c>
      <c r="F709" s="4">
        <v>0</v>
      </c>
      <c r="H709" s="138">
        <f t="shared" si="11"/>
        <v>0</v>
      </c>
    </row>
    <row r="710" spans="1:8">
      <c r="A710" s="6">
        <v>709</v>
      </c>
      <c r="B710" s="1" t="s">
        <v>93</v>
      </c>
      <c r="C710" s="1" t="s">
        <v>86</v>
      </c>
      <c r="D710" s="4">
        <v>0</v>
      </c>
      <c r="E710" s="4">
        <v>0</v>
      </c>
      <c r="F710" s="4">
        <v>0</v>
      </c>
      <c r="H710" s="138">
        <f t="shared" si="11"/>
        <v>0</v>
      </c>
    </row>
    <row r="711" spans="1:8">
      <c r="A711" s="7">
        <v>710</v>
      </c>
      <c r="B711" s="8" t="s">
        <v>93</v>
      </c>
      <c r="C711" s="8" t="s">
        <v>87</v>
      </c>
      <c r="D711" s="9">
        <v>0</v>
      </c>
      <c r="E711" s="9">
        <v>0</v>
      </c>
      <c r="F711" s="9">
        <v>0</v>
      </c>
      <c r="H711" s="138">
        <f t="shared" si="11"/>
        <v>0</v>
      </c>
    </row>
    <row r="712" spans="1:8">
      <c r="A712" s="6">
        <v>711</v>
      </c>
      <c r="B712" s="1" t="s">
        <v>93</v>
      </c>
      <c r="C712" s="1" t="s">
        <v>34</v>
      </c>
      <c r="D712" s="4">
        <v>0</v>
      </c>
      <c r="E712" s="4">
        <v>0</v>
      </c>
      <c r="F712" s="4">
        <v>0</v>
      </c>
      <c r="H712" s="138">
        <f t="shared" si="11"/>
        <v>0</v>
      </c>
    </row>
    <row r="713" spans="1:8">
      <c r="A713" s="6">
        <v>712</v>
      </c>
      <c r="B713" s="1" t="s">
        <v>93</v>
      </c>
      <c r="C713" s="1" t="s">
        <v>88</v>
      </c>
      <c r="D713" s="4">
        <v>0</v>
      </c>
      <c r="E713" s="4">
        <v>0</v>
      </c>
      <c r="F713" s="4">
        <v>0</v>
      </c>
      <c r="H713" s="138">
        <f t="shared" si="11"/>
        <v>0</v>
      </c>
    </row>
    <row r="714" spans="1:8">
      <c r="A714" s="6">
        <v>713</v>
      </c>
      <c r="B714" s="1" t="s">
        <v>93</v>
      </c>
      <c r="C714" s="1" t="s">
        <v>89</v>
      </c>
      <c r="D714" s="4">
        <v>0</v>
      </c>
      <c r="E714" s="4">
        <v>0</v>
      </c>
      <c r="F714" s="4">
        <v>0</v>
      </c>
      <c r="H714" s="138">
        <f t="shared" si="11"/>
        <v>0</v>
      </c>
    </row>
    <row r="715" spans="1:8">
      <c r="A715" s="7">
        <v>714</v>
      </c>
      <c r="B715" s="8" t="s">
        <v>93</v>
      </c>
      <c r="C715" s="8" t="s">
        <v>90</v>
      </c>
      <c r="D715" s="9">
        <v>0</v>
      </c>
      <c r="E715" s="9">
        <v>0</v>
      </c>
      <c r="F715" s="9">
        <v>0</v>
      </c>
      <c r="H715" s="138">
        <f t="shared" si="11"/>
        <v>0</v>
      </c>
    </row>
    <row r="716" spans="1:8">
      <c r="A716" s="6">
        <v>715</v>
      </c>
      <c r="B716" s="1" t="s">
        <v>93</v>
      </c>
      <c r="C716" s="1" t="s">
        <v>34</v>
      </c>
      <c r="D716" s="4">
        <v>0</v>
      </c>
      <c r="E716" s="4">
        <v>0</v>
      </c>
      <c r="F716" s="4">
        <v>0</v>
      </c>
      <c r="H716" s="138">
        <f t="shared" si="11"/>
        <v>0</v>
      </c>
    </row>
    <row r="717" spans="1:8">
      <c r="A717" s="6">
        <v>716</v>
      </c>
      <c r="B717" s="1" t="s">
        <v>93</v>
      </c>
      <c r="C717" s="1" t="s">
        <v>91</v>
      </c>
      <c r="D717" s="4">
        <v>591.4</v>
      </c>
      <c r="E717" s="4">
        <v>1583.8</v>
      </c>
      <c r="F717" s="4">
        <v>2175.1999999999998</v>
      </c>
      <c r="H717" s="138">
        <f t="shared" si="11"/>
        <v>0.72811695476278049</v>
      </c>
    </row>
    <row r="718" spans="1:8">
      <c r="A718" s="6">
        <v>717</v>
      </c>
      <c r="B718" s="1" t="s">
        <v>93</v>
      </c>
      <c r="C718" s="1" t="s">
        <v>34</v>
      </c>
      <c r="D718" s="4">
        <v>1.0933568495645245E-2</v>
      </c>
      <c r="E718" s="4">
        <v>8.2990421884571106E-3</v>
      </c>
      <c r="F718" s="4">
        <v>8.8808467343535896E-3</v>
      </c>
      <c r="H718" s="138">
        <f t="shared" si="11"/>
        <v>0.93448771684732523</v>
      </c>
    </row>
    <row r="719" spans="1:8">
      <c r="A719" s="6">
        <v>718</v>
      </c>
      <c r="B719" s="1" t="s">
        <v>93</v>
      </c>
      <c r="C719" s="1" t="s">
        <v>92</v>
      </c>
      <c r="D719" s="4">
        <v>617.4</v>
      </c>
      <c r="E719" s="4">
        <v>1834.2</v>
      </c>
      <c r="F719" s="4">
        <v>2451.6</v>
      </c>
      <c r="H719" s="138">
        <f t="shared" si="11"/>
        <v>0.7481644640234949</v>
      </c>
    </row>
    <row r="720" spans="1:8">
      <c r="A720" s="6">
        <v>719</v>
      </c>
      <c r="B720" s="1" t="s">
        <v>93</v>
      </c>
      <c r="C720" s="1" t="s">
        <v>34</v>
      </c>
      <c r="D720" s="4">
        <v>1.141424617722586E-2</v>
      </c>
      <c r="E720" s="4">
        <v>9.611127151198405E-3</v>
      </c>
      <c r="F720" s="4">
        <v>1.000932505238197E-2</v>
      </c>
      <c r="H720" s="138">
        <f t="shared" si="11"/>
        <v>0.96021730745083522</v>
      </c>
    </row>
    <row r="721" spans="1:8">
      <c r="A721" s="10">
        <v>720</v>
      </c>
      <c r="B721" s="11" t="s">
        <v>93</v>
      </c>
      <c r="C721" s="11" t="s">
        <v>2</v>
      </c>
      <c r="D721" s="12">
        <v>54090.3</v>
      </c>
      <c r="E721" s="12">
        <v>190841.3</v>
      </c>
      <c r="F721" s="12">
        <v>244931.6</v>
      </c>
      <c r="H721" s="138">
        <f t="shared" si="11"/>
        <v>0.77916161083339175</v>
      </c>
    </row>
    <row r="722" spans="1:8">
      <c r="A722" s="6">
        <v>721</v>
      </c>
      <c r="B722" s="1" t="s">
        <v>94</v>
      </c>
      <c r="C722" s="1" t="s">
        <v>24</v>
      </c>
      <c r="D722" s="4">
        <v>0</v>
      </c>
      <c r="E722" s="4">
        <v>0</v>
      </c>
      <c r="F722" s="4">
        <v>0</v>
      </c>
      <c r="H722" s="138">
        <f t="shared" si="11"/>
        <v>0</v>
      </c>
    </row>
    <row r="723" spans="1:8">
      <c r="A723" s="6">
        <v>722</v>
      </c>
      <c r="B723" s="1" t="s">
        <v>94</v>
      </c>
      <c r="C723" s="1" t="s">
        <v>25</v>
      </c>
      <c r="D723" s="4">
        <v>0</v>
      </c>
      <c r="E723" s="4">
        <v>0</v>
      </c>
      <c r="F723" s="4">
        <v>0</v>
      </c>
      <c r="H723" s="138">
        <f t="shared" si="11"/>
        <v>0</v>
      </c>
    </row>
    <row r="724" spans="1:8">
      <c r="A724" s="6">
        <v>723</v>
      </c>
      <c r="B724" s="1" t="s">
        <v>94</v>
      </c>
      <c r="C724" s="1" t="s">
        <v>26</v>
      </c>
      <c r="D724" s="4">
        <v>0</v>
      </c>
      <c r="E724" s="4">
        <v>0</v>
      </c>
      <c r="F724" s="4">
        <v>0</v>
      </c>
      <c r="H724" s="138">
        <f t="shared" si="11"/>
        <v>0</v>
      </c>
    </row>
    <row r="725" spans="1:8">
      <c r="A725" s="6">
        <v>724</v>
      </c>
      <c r="B725" s="1" t="s">
        <v>94</v>
      </c>
      <c r="C725" s="1" t="s">
        <v>27</v>
      </c>
      <c r="D725" s="4">
        <v>0</v>
      </c>
      <c r="E725" s="4">
        <v>0</v>
      </c>
      <c r="F725" s="4">
        <v>0</v>
      </c>
      <c r="H725" s="138">
        <f t="shared" si="11"/>
        <v>0</v>
      </c>
    </row>
    <row r="726" spans="1:8">
      <c r="A726" s="6">
        <v>725</v>
      </c>
      <c r="B726" s="1" t="s">
        <v>94</v>
      </c>
      <c r="C726" s="1" t="s">
        <v>28</v>
      </c>
      <c r="D726" s="4">
        <v>0</v>
      </c>
      <c r="E726" s="4">
        <v>0</v>
      </c>
      <c r="F726" s="4">
        <v>0</v>
      </c>
      <c r="H726" s="138">
        <f t="shared" si="11"/>
        <v>0</v>
      </c>
    </row>
    <row r="727" spans="1:8">
      <c r="A727" s="6">
        <v>726</v>
      </c>
      <c r="B727" s="1" t="s">
        <v>94</v>
      </c>
      <c r="C727" s="1" t="s">
        <v>29</v>
      </c>
      <c r="D727" s="4">
        <v>0</v>
      </c>
      <c r="E727" s="4">
        <v>0</v>
      </c>
      <c r="F727" s="4">
        <v>0</v>
      </c>
      <c r="H727" s="138">
        <f t="shared" si="11"/>
        <v>0</v>
      </c>
    </row>
    <row r="728" spans="1:8">
      <c r="A728" s="6">
        <v>727</v>
      </c>
      <c r="B728" s="1" t="s">
        <v>94</v>
      </c>
      <c r="C728" s="1" t="s">
        <v>30</v>
      </c>
      <c r="D728" s="4">
        <v>0</v>
      </c>
      <c r="E728" s="4">
        <v>0</v>
      </c>
      <c r="F728" s="4">
        <v>0</v>
      </c>
      <c r="H728" s="138">
        <f t="shared" si="11"/>
        <v>0</v>
      </c>
    </row>
    <row r="729" spans="1:8">
      <c r="A729" s="6">
        <v>728</v>
      </c>
      <c r="B729" s="1" t="s">
        <v>94</v>
      </c>
      <c r="C729" s="1" t="s">
        <v>31</v>
      </c>
      <c r="D729" s="4">
        <v>0</v>
      </c>
      <c r="E729" s="4">
        <v>0</v>
      </c>
      <c r="F729" s="4">
        <v>0</v>
      </c>
      <c r="H729" s="138">
        <f t="shared" si="11"/>
        <v>0</v>
      </c>
    </row>
    <row r="730" spans="1:8">
      <c r="A730" s="6">
        <v>729</v>
      </c>
      <c r="B730" s="1" t="s">
        <v>94</v>
      </c>
      <c r="C730" s="1" t="s">
        <v>32</v>
      </c>
      <c r="D730" s="4">
        <v>0</v>
      </c>
      <c r="E730" s="4">
        <v>0</v>
      </c>
      <c r="F730" s="4">
        <v>0</v>
      </c>
      <c r="H730" s="138">
        <f t="shared" si="11"/>
        <v>0</v>
      </c>
    </row>
    <row r="731" spans="1:8">
      <c r="A731" s="7">
        <v>730</v>
      </c>
      <c r="B731" s="8" t="s">
        <v>94</v>
      </c>
      <c r="C731" s="8" t="s">
        <v>33</v>
      </c>
      <c r="D731" s="9">
        <v>0</v>
      </c>
      <c r="E731" s="9">
        <v>0</v>
      </c>
      <c r="F731" s="9">
        <v>0</v>
      </c>
      <c r="H731" s="138">
        <f t="shared" si="11"/>
        <v>0</v>
      </c>
    </row>
    <row r="732" spans="1:8">
      <c r="A732" s="6">
        <v>731</v>
      </c>
      <c r="B732" s="1" t="s">
        <v>94</v>
      </c>
      <c r="C732" s="1" t="s">
        <v>34</v>
      </c>
      <c r="D732" s="4">
        <v>0</v>
      </c>
      <c r="E732" s="4">
        <v>0</v>
      </c>
      <c r="F732" s="4">
        <v>0</v>
      </c>
      <c r="H732" s="138">
        <f t="shared" si="11"/>
        <v>0</v>
      </c>
    </row>
    <row r="733" spans="1:8">
      <c r="A733" s="6">
        <v>732</v>
      </c>
      <c r="B733" s="1" t="s">
        <v>94</v>
      </c>
      <c r="C733" s="1" t="s">
        <v>35</v>
      </c>
      <c r="D733" s="4">
        <v>0</v>
      </c>
      <c r="E733" s="4">
        <v>0</v>
      </c>
      <c r="F733" s="4">
        <v>0</v>
      </c>
      <c r="H733" s="138">
        <f t="shared" si="11"/>
        <v>0</v>
      </c>
    </row>
    <row r="734" spans="1:8">
      <c r="A734" s="6">
        <v>733</v>
      </c>
      <c r="B734" s="1" t="s">
        <v>94</v>
      </c>
      <c r="C734" s="1" t="s">
        <v>36</v>
      </c>
      <c r="D734" s="4">
        <v>0</v>
      </c>
      <c r="E734" s="4">
        <v>0</v>
      </c>
      <c r="F734" s="4">
        <v>0</v>
      </c>
      <c r="H734" s="138">
        <f t="shared" si="11"/>
        <v>0</v>
      </c>
    </row>
    <row r="735" spans="1:8">
      <c r="A735" s="6">
        <v>734</v>
      </c>
      <c r="B735" s="1" t="s">
        <v>94</v>
      </c>
      <c r="C735" s="1" t="s">
        <v>37</v>
      </c>
      <c r="D735" s="4">
        <v>0</v>
      </c>
      <c r="E735" s="4">
        <v>0</v>
      </c>
      <c r="F735" s="4">
        <v>0</v>
      </c>
      <c r="H735" s="138">
        <f t="shared" si="11"/>
        <v>0</v>
      </c>
    </row>
    <row r="736" spans="1:8">
      <c r="A736" s="6">
        <v>735</v>
      </c>
      <c r="B736" s="1" t="s">
        <v>94</v>
      </c>
      <c r="C736" s="1" t="s">
        <v>38</v>
      </c>
      <c r="D736" s="4">
        <v>0</v>
      </c>
      <c r="E736" s="4">
        <v>0</v>
      </c>
      <c r="F736" s="4">
        <v>0</v>
      </c>
      <c r="H736" s="138">
        <f t="shared" si="11"/>
        <v>0</v>
      </c>
    </row>
    <row r="737" spans="1:8">
      <c r="A737" s="7">
        <v>736</v>
      </c>
      <c r="B737" s="8" t="s">
        <v>94</v>
      </c>
      <c r="C737" s="8" t="s">
        <v>39</v>
      </c>
      <c r="D737" s="9">
        <v>0</v>
      </c>
      <c r="E737" s="9">
        <v>0</v>
      </c>
      <c r="F737" s="9">
        <v>0</v>
      </c>
      <c r="H737" s="138">
        <f t="shared" si="11"/>
        <v>0</v>
      </c>
    </row>
    <row r="738" spans="1:8">
      <c r="A738" s="6">
        <v>737</v>
      </c>
      <c r="B738" s="1" t="s">
        <v>94</v>
      </c>
      <c r="C738" s="1" t="s">
        <v>34</v>
      </c>
      <c r="D738" s="4">
        <v>0</v>
      </c>
      <c r="E738" s="4">
        <v>0</v>
      </c>
      <c r="F738" s="4">
        <v>0</v>
      </c>
      <c r="H738" s="138">
        <f t="shared" si="11"/>
        <v>0</v>
      </c>
    </row>
    <row r="739" spans="1:8">
      <c r="A739" s="6">
        <v>738</v>
      </c>
      <c r="B739" s="1" t="s">
        <v>94</v>
      </c>
      <c r="C739" s="1" t="s">
        <v>40</v>
      </c>
      <c r="D739" s="4">
        <v>0</v>
      </c>
      <c r="E739" s="4">
        <v>0</v>
      </c>
      <c r="F739" s="4">
        <v>0</v>
      </c>
      <c r="H739" s="138">
        <f t="shared" si="11"/>
        <v>0</v>
      </c>
    </row>
    <row r="740" spans="1:8">
      <c r="A740" s="6">
        <v>739</v>
      </c>
      <c r="B740" s="1" t="s">
        <v>94</v>
      </c>
      <c r="C740" s="1" t="s">
        <v>41</v>
      </c>
      <c r="D740" s="4">
        <v>0</v>
      </c>
      <c r="E740" s="4">
        <v>0</v>
      </c>
      <c r="F740" s="4">
        <v>0</v>
      </c>
      <c r="H740" s="138">
        <f t="shared" si="11"/>
        <v>0</v>
      </c>
    </row>
    <row r="741" spans="1:8">
      <c r="A741" s="6">
        <v>740</v>
      </c>
      <c r="B741" s="1" t="s">
        <v>94</v>
      </c>
      <c r="C741" s="1" t="s">
        <v>42</v>
      </c>
      <c r="D741" s="4">
        <v>0</v>
      </c>
      <c r="E741" s="4">
        <v>0</v>
      </c>
      <c r="F741" s="4">
        <v>0</v>
      </c>
      <c r="H741" s="138">
        <f t="shared" si="11"/>
        <v>0</v>
      </c>
    </row>
    <row r="742" spans="1:8">
      <c r="A742" s="6">
        <v>741</v>
      </c>
      <c r="B742" s="1" t="s">
        <v>94</v>
      </c>
      <c r="C742" s="1" t="s">
        <v>43</v>
      </c>
      <c r="D742" s="4">
        <v>0</v>
      </c>
      <c r="E742" s="4">
        <v>0</v>
      </c>
      <c r="F742" s="4">
        <v>0</v>
      </c>
      <c r="H742" s="138">
        <f t="shared" si="11"/>
        <v>0</v>
      </c>
    </row>
    <row r="743" spans="1:8">
      <c r="A743" s="6">
        <v>742</v>
      </c>
      <c r="B743" s="1" t="s">
        <v>94</v>
      </c>
      <c r="C743" s="1" t="s">
        <v>44</v>
      </c>
      <c r="D743" s="4">
        <v>0</v>
      </c>
      <c r="E743" s="4">
        <v>0</v>
      </c>
      <c r="F743" s="4">
        <v>0</v>
      </c>
      <c r="H743" s="138">
        <f t="shared" si="11"/>
        <v>0</v>
      </c>
    </row>
    <row r="744" spans="1:8">
      <c r="A744" s="6">
        <v>743</v>
      </c>
      <c r="B744" s="1" t="s">
        <v>94</v>
      </c>
      <c r="C744" s="1" t="s">
        <v>45</v>
      </c>
      <c r="D744" s="4">
        <v>0</v>
      </c>
      <c r="E744" s="4">
        <v>0</v>
      </c>
      <c r="F744" s="4">
        <v>0</v>
      </c>
      <c r="H744" s="138">
        <f t="shared" si="11"/>
        <v>0</v>
      </c>
    </row>
    <row r="745" spans="1:8">
      <c r="A745" s="7">
        <v>744</v>
      </c>
      <c r="B745" s="8" t="s">
        <v>94</v>
      </c>
      <c r="C745" s="8" t="s">
        <v>46</v>
      </c>
      <c r="D745" s="9">
        <v>0</v>
      </c>
      <c r="E745" s="9">
        <v>0</v>
      </c>
      <c r="F745" s="9">
        <v>0</v>
      </c>
      <c r="H745" s="138">
        <f t="shared" si="11"/>
        <v>0</v>
      </c>
    </row>
    <row r="746" spans="1:8">
      <c r="A746" s="6">
        <v>745</v>
      </c>
      <c r="B746" s="1" t="s">
        <v>94</v>
      </c>
      <c r="C746" s="1" t="s">
        <v>34</v>
      </c>
      <c r="D746" s="4">
        <v>0</v>
      </c>
      <c r="E746" s="4">
        <v>0</v>
      </c>
      <c r="F746" s="4">
        <v>0</v>
      </c>
      <c r="H746" s="138">
        <f t="shared" si="11"/>
        <v>0</v>
      </c>
    </row>
    <row r="747" spans="1:8">
      <c r="A747" s="6">
        <v>746</v>
      </c>
      <c r="B747" s="1" t="s">
        <v>94</v>
      </c>
      <c r="C747" s="1" t="s">
        <v>47</v>
      </c>
      <c r="D747" s="4">
        <v>0</v>
      </c>
      <c r="E747" s="4">
        <v>0</v>
      </c>
      <c r="F747" s="4">
        <v>0</v>
      </c>
      <c r="H747" s="138">
        <f t="shared" si="11"/>
        <v>0</v>
      </c>
    </row>
    <row r="748" spans="1:8">
      <c r="A748" s="6">
        <v>747</v>
      </c>
      <c r="B748" s="1" t="s">
        <v>94</v>
      </c>
      <c r="C748" s="1" t="s">
        <v>48</v>
      </c>
      <c r="D748" s="4">
        <v>0</v>
      </c>
      <c r="E748" s="4">
        <v>0</v>
      </c>
      <c r="F748" s="4">
        <v>0</v>
      </c>
      <c r="H748" s="138">
        <f t="shared" si="11"/>
        <v>0</v>
      </c>
    </row>
    <row r="749" spans="1:8">
      <c r="A749" s="6">
        <v>748</v>
      </c>
      <c r="B749" s="1" t="s">
        <v>94</v>
      </c>
      <c r="C749" s="1" t="s">
        <v>49</v>
      </c>
      <c r="D749" s="4">
        <v>0</v>
      </c>
      <c r="E749" s="4">
        <v>0</v>
      </c>
      <c r="F749" s="4">
        <v>0</v>
      </c>
      <c r="H749" s="138">
        <f t="shared" si="11"/>
        <v>0</v>
      </c>
    </row>
    <row r="750" spans="1:8">
      <c r="A750" s="6">
        <v>749</v>
      </c>
      <c r="B750" s="1" t="s">
        <v>94</v>
      </c>
      <c r="C750" s="1" t="s">
        <v>50</v>
      </c>
      <c r="D750" s="4">
        <v>0</v>
      </c>
      <c r="E750" s="4">
        <v>0</v>
      </c>
      <c r="F750" s="4">
        <v>0</v>
      </c>
      <c r="H750" s="138">
        <f t="shared" si="11"/>
        <v>0</v>
      </c>
    </row>
    <row r="751" spans="1:8">
      <c r="A751" s="6">
        <v>750</v>
      </c>
      <c r="B751" s="1" t="s">
        <v>94</v>
      </c>
      <c r="C751" s="1" t="s">
        <v>51</v>
      </c>
      <c r="D751" s="4">
        <v>0</v>
      </c>
      <c r="E751" s="4">
        <v>0</v>
      </c>
      <c r="F751" s="4">
        <v>0</v>
      </c>
      <c r="H751" s="138">
        <f t="shared" si="11"/>
        <v>0</v>
      </c>
    </row>
    <row r="752" spans="1:8">
      <c r="A752" s="7">
        <v>751</v>
      </c>
      <c r="B752" s="8" t="s">
        <v>94</v>
      </c>
      <c r="C752" s="8" t="s">
        <v>52</v>
      </c>
      <c r="D752" s="9">
        <v>0</v>
      </c>
      <c r="E752" s="9">
        <v>0</v>
      </c>
      <c r="F752" s="9">
        <v>0</v>
      </c>
      <c r="H752" s="138">
        <f t="shared" si="11"/>
        <v>0</v>
      </c>
    </row>
    <row r="753" spans="1:8">
      <c r="A753" s="6">
        <v>752</v>
      </c>
      <c r="B753" s="1" t="s">
        <v>94</v>
      </c>
      <c r="C753" s="1" t="s">
        <v>34</v>
      </c>
      <c r="D753" s="4">
        <v>0</v>
      </c>
      <c r="E753" s="4">
        <v>0</v>
      </c>
      <c r="F753" s="4">
        <v>0</v>
      </c>
      <c r="H753" s="138">
        <f t="shared" si="11"/>
        <v>0</v>
      </c>
    </row>
    <row r="754" spans="1:8">
      <c r="A754" s="6">
        <v>753</v>
      </c>
      <c r="B754" s="1" t="s">
        <v>94</v>
      </c>
      <c r="C754" s="1" t="s">
        <v>53</v>
      </c>
      <c r="D754" s="4">
        <v>0</v>
      </c>
      <c r="E754" s="4">
        <v>0</v>
      </c>
      <c r="F754" s="4">
        <v>0</v>
      </c>
      <c r="H754" s="138">
        <f t="shared" si="11"/>
        <v>0</v>
      </c>
    </row>
    <row r="755" spans="1:8">
      <c r="A755" s="6">
        <v>754</v>
      </c>
      <c r="B755" s="1" t="s">
        <v>94</v>
      </c>
      <c r="C755" s="1" t="s">
        <v>54</v>
      </c>
      <c r="D755" s="4">
        <v>0</v>
      </c>
      <c r="E755" s="4">
        <v>0</v>
      </c>
      <c r="F755" s="4">
        <v>0</v>
      </c>
      <c r="H755" s="138">
        <f t="shared" si="11"/>
        <v>0</v>
      </c>
    </row>
    <row r="756" spans="1:8">
      <c r="A756" s="6">
        <v>755</v>
      </c>
      <c r="B756" s="1" t="s">
        <v>94</v>
      </c>
      <c r="C756" s="1" t="s">
        <v>55</v>
      </c>
      <c r="D756" s="4">
        <v>0</v>
      </c>
      <c r="E756" s="4">
        <v>0</v>
      </c>
      <c r="F756" s="4">
        <v>0</v>
      </c>
      <c r="H756" s="138">
        <f t="shared" si="11"/>
        <v>0</v>
      </c>
    </row>
    <row r="757" spans="1:8">
      <c r="A757" s="6">
        <v>756</v>
      </c>
      <c r="B757" s="1" t="s">
        <v>94</v>
      </c>
      <c r="C757" s="1" t="s">
        <v>56</v>
      </c>
      <c r="D757" s="4">
        <v>0</v>
      </c>
      <c r="E757" s="4">
        <v>0</v>
      </c>
      <c r="F757" s="4">
        <v>0</v>
      </c>
      <c r="H757" s="138">
        <f t="shared" si="11"/>
        <v>0</v>
      </c>
    </row>
    <row r="758" spans="1:8">
      <c r="A758" s="6">
        <v>757</v>
      </c>
      <c r="B758" s="1" t="s">
        <v>94</v>
      </c>
      <c r="C758" s="1" t="s">
        <v>57</v>
      </c>
      <c r="D758" s="4">
        <v>0</v>
      </c>
      <c r="E758" s="4">
        <v>0</v>
      </c>
      <c r="F758" s="4">
        <v>0</v>
      </c>
      <c r="H758" s="138">
        <f t="shared" si="11"/>
        <v>0</v>
      </c>
    </row>
    <row r="759" spans="1:8">
      <c r="A759" s="6">
        <v>758</v>
      </c>
      <c r="B759" s="1" t="s">
        <v>94</v>
      </c>
      <c r="C759" s="1" t="s">
        <v>58</v>
      </c>
      <c r="D759" s="4">
        <v>0</v>
      </c>
      <c r="E759" s="4">
        <v>0</v>
      </c>
      <c r="F759" s="4">
        <v>0</v>
      </c>
      <c r="H759" s="138">
        <f t="shared" si="11"/>
        <v>0</v>
      </c>
    </row>
    <row r="760" spans="1:8">
      <c r="A760" s="6">
        <v>759</v>
      </c>
      <c r="B760" s="1" t="s">
        <v>94</v>
      </c>
      <c r="C760" s="1" t="s">
        <v>59</v>
      </c>
      <c r="D760" s="4">
        <v>0</v>
      </c>
      <c r="E760" s="4">
        <v>0</v>
      </c>
      <c r="F760" s="4">
        <v>0</v>
      </c>
      <c r="H760" s="138">
        <f t="shared" si="11"/>
        <v>0</v>
      </c>
    </row>
    <row r="761" spans="1:8">
      <c r="A761" s="7">
        <v>760</v>
      </c>
      <c r="B761" s="8" t="s">
        <v>94</v>
      </c>
      <c r="C761" s="8" t="s">
        <v>60</v>
      </c>
      <c r="D761" s="9">
        <v>0</v>
      </c>
      <c r="E761" s="9">
        <v>0</v>
      </c>
      <c r="F761" s="9">
        <v>0</v>
      </c>
      <c r="H761" s="138">
        <f t="shared" si="11"/>
        <v>0</v>
      </c>
    </row>
    <row r="762" spans="1:8">
      <c r="A762" s="6">
        <v>761</v>
      </c>
      <c r="B762" s="1" t="s">
        <v>94</v>
      </c>
      <c r="C762" s="1" t="s">
        <v>34</v>
      </c>
      <c r="D762" s="4">
        <v>0</v>
      </c>
      <c r="E762" s="4">
        <v>0</v>
      </c>
      <c r="F762" s="4">
        <v>0</v>
      </c>
      <c r="H762" s="138">
        <f t="shared" si="11"/>
        <v>0</v>
      </c>
    </row>
    <row r="763" spans="1:8">
      <c r="A763" s="6">
        <v>762</v>
      </c>
      <c r="B763" s="1" t="s">
        <v>94</v>
      </c>
      <c r="C763" s="1" t="s">
        <v>61</v>
      </c>
      <c r="D763" s="4">
        <v>997.798</v>
      </c>
      <c r="E763" s="4">
        <v>230.732</v>
      </c>
      <c r="F763" s="4">
        <v>1228.53</v>
      </c>
      <c r="H763" s="138">
        <f t="shared" si="11"/>
        <v>0.18781144945585374</v>
      </c>
    </row>
    <row r="764" spans="1:8">
      <c r="A764" s="6">
        <v>763</v>
      </c>
      <c r="B764" s="1" t="s">
        <v>94</v>
      </c>
      <c r="C764" s="1" t="s">
        <v>62</v>
      </c>
      <c r="D764" s="4">
        <v>264.69600000000003</v>
      </c>
      <c r="E764" s="4">
        <v>528.33699999999999</v>
      </c>
      <c r="F764" s="4">
        <v>793.03300000000002</v>
      </c>
      <c r="H764" s="138">
        <f t="shared" si="11"/>
        <v>0.66622322148006452</v>
      </c>
    </row>
    <row r="765" spans="1:8">
      <c r="A765" s="6">
        <v>764</v>
      </c>
      <c r="B765" s="1" t="s">
        <v>94</v>
      </c>
      <c r="C765" s="1" t="s">
        <v>63</v>
      </c>
      <c r="D765" s="4">
        <v>728.42200000000003</v>
      </c>
      <c r="E765" s="4">
        <v>746.51499999999999</v>
      </c>
      <c r="F765" s="4">
        <v>1474.9369999999999</v>
      </c>
      <c r="H765" s="138">
        <f t="shared" si="11"/>
        <v>0.50613348231144795</v>
      </c>
    </row>
    <row r="766" spans="1:8">
      <c r="A766" s="6">
        <v>765</v>
      </c>
      <c r="B766" s="1" t="s">
        <v>94</v>
      </c>
      <c r="C766" s="1" t="s">
        <v>64</v>
      </c>
      <c r="D766" s="4">
        <v>0</v>
      </c>
      <c r="E766" s="4">
        <v>0</v>
      </c>
      <c r="F766" s="4">
        <v>0</v>
      </c>
      <c r="H766" s="138">
        <f t="shared" si="11"/>
        <v>0</v>
      </c>
    </row>
    <row r="767" spans="1:8">
      <c r="A767" s="6">
        <v>766</v>
      </c>
      <c r="B767" s="1" t="s">
        <v>94</v>
      </c>
      <c r="C767" s="1" t="s">
        <v>65</v>
      </c>
      <c r="D767" s="4">
        <v>0</v>
      </c>
      <c r="E767" s="4">
        <v>0</v>
      </c>
      <c r="F767" s="4">
        <v>0</v>
      </c>
      <c r="H767" s="138">
        <f t="shared" si="11"/>
        <v>0</v>
      </c>
    </row>
    <row r="768" spans="1:8">
      <c r="A768" s="7">
        <v>767</v>
      </c>
      <c r="B768" s="8" t="s">
        <v>94</v>
      </c>
      <c r="C768" s="8" t="s">
        <v>66</v>
      </c>
      <c r="D768" s="9">
        <v>1990.9160000000002</v>
      </c>
      <c r="E768" s="9">
        <v>1505.5839999999998</v>
      </c>
      <c r="F768" s="9">
        <v>3496.5</v>
      </c>
      <c r="H768" s="138">
        <f t="shared" si="11"/>
        <v>0.43059745459745458</v>
      </c>
    </row>
    <row r="769" spans="1:8">
      <c r="A769" s="6">
        <v>768</v>
      </c>
      <c r="B769" s="1" t="s">
        <v>94</v>
      </c>
      <c r="C769" s="1" t="s">
        <v>34</v>
      </c>
      <c r="D769" s="4">
        <v>0.96884480213028323</v>
      </c>
      <c r="E769" s="4">
        <v>1</v>
      </c>
      <c r="F769" s="4">
        <v>0.98201892868517593</v>
      </c>
      <c r="H769" s="138">
        <f t="shared" si="11"/>
        <v>1.0183103103103104</v>
      </c>
    </row>
    <row r="770" spans="1:8">
      <c r="A770" s="6">
        <v>769</v>
      </c>
      <c r="B770" s="1" t="s">
        <v>94</v>
      </c>
      <c r="C770" s="1" t="s">
        <v>67</v>
      </c>
      <c r="D770" s="4">
        <v>0</v>
      </c>
      <c r="E770" s="4">
        <v>0</v>
      </c>
      <c r="F770" s="4">
        <v>0</v>
      </c>
      <c r="H770" s="138">
        <f t="shared" si="11"/>
        <v>0</v>
      </c>
    </row>
    <row r="771" spans="1:8">
      <c r="A771" s="6">
        <v>770</v>
      </c>
      <c r="B771" s="1" t="s">
        <v>94</v>
      </c>
      <c r="C771" s="1" t="s">
        <v>68</v>
      </c>
      <c r="D771" s="4">
        <v>0</v>
      </c>
      <c r="E771" s="4">
        <v>0</v>
      </c>
      <c r="F771" s="4">
        <v>0</v>
      </c>
      <c r="H771" s="138">
        <f t="shared" ref="H771:H834" si="12">IFERROR(E771/F771,0)</f>
        <v>0</v>
      </c>
    </row>
    <row r="772" spans="1:8">
      <c r="A772" s="6">
        <v>771</v>
      </c>
      <c r="B772" s="1" t="s">
        <v>94</v>
      </c>
      <c r="C772" s="1" t="s">
        <v>69</v>
      </c>
      <c r="D772" s="4">
        <v>0</v>
      </c>
      <c r="E772" s="4">
        <v>0</v>
      </c>
      <c r="F772" s="4">
        <v>0</v>
      </c>
      <c r="H772" s="138">
        <f t="shared" si="12"/>
        <v>0</v>
      </c>
    </row>
    <row r="773" spans="1:8">
      <c r="A773" s="6">
        <v>772</v>
      </c>
      <c r="B773" s="1" t="s">
        <v>94</v>
      </c>
      <c r="C773" s="1" t="s">
        <v>70</v>
      </c>
      <c r="D773" s="4">
        <v>0</v>
      </c>
      <c r="E773" s="4">
        <v>0</v>
      </c>
      <c r="F773" s="4">
        <v>0</v>
      </c>
      <c r="H773" s="138">
        <f t="shared" si="12"/>
        <v>0</v>
      </c>
    </row>
    <row r="774" spans="1:8">
      <c r="A774" s="6">
        <v>773</v>
      </c>
      <c r="B774" s="1" t="s">
        <v>94</v>
      </c>
      <c r="C774" s="1" t="s">
        <v>71</v>
      </c>
      <c r="D774" s="4">
        <v>0</v>
      </c>
      <c r="E774" s="4">
        <v>0</v>
      </c>
      <c r="F774" s="4">
        <v>0</v>
      </c>
      <c r="H774" s="138">
        <f t="shared" si="12"/>
        <v>0</v>
      </c>
    </row>
    <row r="775" spans="1:8">
      <c r="A775" s="6">
        <v>774</v>
      </c>
      <c r="B775" s="1" t="s">
        <v>94</v>
      </c>
      <c r="C775" s="1" t="s">
        <v>72</v>
      </c>
      <c r="D775" s="4">
        <v>0</v>
      </c>
      <c r="E775" s="4">
        <v>0</v>
      </c>
      <c r="F775" s="4">
        <v>0</v>
      </c>
      <c r="H775" s="138">
        <f t="shared" si="12"/>
        <v>0</v>
      </c>
    </row>
    <row r="776" spans="1:8">
      <c r="A776" s="6">
        <v>775</v>
      </c>
      <c r="B776" s="1" t="s">
        <v>94</v>
      </c>
      <c r="C776" s="1" t="s">
        <v>73</v>
      </c>
      <c r="D776" s="4">
        <v>0</v>
      </c>
      <c r="E776" s="4">
        <v>0</v>
      </c>
      <c r="F776" s="4">
        <v>0</v>
      </c>
      <c r="H776" s="138">
        <f t="shared" si="12"/>
        <v>0</v>
      </c>
    </row>
    <row r="777" spans="1:8">
      <c r="A777" s="6">
        <v>776</v>
      </c>
      <c r="B777" s="1" t="s">
        <v>94</v>
      </c>
      <c r="C777" s="1" t="s">
        <v>74</v>
      </c>
      <c r="D777" s="4">
        <v>0</v>
      </c>
      <c r="E777" s="4">
        <v>0</v>
      </c>
      <c r="F777" s="4">
        <v>0</v>
      </c>
      <c r="H777" s="138">
        <f t="shared" si="12"/>
        <v>0</v>
      </c>
    </row>
    <row r="778" spans="1:8">
      <c r="A778" s="6">
        <v>777</v>
      </c>
      <c r="B778" s="1" t="s">
        <v>94</v>
      </c>
      <c r="C778" s="1" t="s">
        <v>75</v>
      </c>
      <c r="D778" s="4">
        <v>0</v>
      </c>
      <c r="E778" s="4">
        <v>0</v>
      </c>
      <c r="F778" s="4">
        <v>0</v>
      </c>
      <c r="H778" s="138">
        <f t="shared" si="12"/>
        <v>0</v>
      </c>
    </row>
    <row r="779" spans="1:8">
      <c r="A779" s="6">
        <v>778</v>
      </c>
      <c r="B779" s="1" t="s">
        <v>94</v>
      </c>
      <c r="C779" s="1" t="s">
        <v>76</v>
      </c>
      <c r="D779" s="4">
        <v>0</v>
      </c>
      <c r="E779" s="4">
        <v>0</v>
      </c>
      <c r="F779" s="4">
        <v>0</v>
      </c>
      <c r="H779" s="138">
        <f t="shared" si="12"/>
        <v>0</v>
      </c>
    </row>
    <row r="780" spans="1:8">
      <c r="A780" s="6">
        <v>779</v>
      </c>
      <c r="B780" s="1" t="s">
        <v>94</v>
      </c>
      <c r="C780" s="1" t="s">
        <v>77</v>
      </c>
      <c r="D780" s="4">
        <v>0</v>
      </c>
      <c r="E780" s="4">
        <v>0</v>
      </c>
      <c r="F780" s="4">
        <v>0</v>
      </c>
      <c r="H780" s="138">
        <f t="shared" si="12"/>
        <v>0</v>
      </c>
    </row>
    <row r="781" spans="1:8">
      <c r="A781" s="6">
        <v>780</v>
      </c>
      <c r="B781" s="1" t="s">
        <v>94</v>
      </c>
      <c r="C781" s="1" t="s">
        <v>78</v>
      </c>
      <c r="D781" s="4">
        <v>0</v>
      </c>
      <c r="E781" s="4">
        <v>0</v>
      </c>
      <c r="F781" s="4">
        <v>0</v>
      </c>
      <c r="H781" s="138">
        <f t="shared" si="12"/>
        <v>0</v>
      </c>
    </row>
    <row r="782" spans="1:8">
      <c r="A782" s="6">
        <v>781</v>
      </c>
      <c r="B782" s="1" t="s">
        <v>94</v>
      </c>
      <c r="C782" s="1" t="s">
        <v>79</v>
      </c>
      <c r="D782" s="4">
        <v>0</v>
      </c>
      <c r="E782" s="4">
        <v>0</v>
      </c>
      <c r="F782" s="4">
        <v>0</v>
      </c>
      <c r="H782" s="138">
        <f t="shared" si="12"/>
        <v>0</v>
      </c>
    </row>
    <row r="783" spans="1:8">
      <c r="A783" s="7">
        <v>782</v>
      </c>
      <c r="B783" s="8" t="s">
        <v>94</v>
      </c>
      <c r="C783" s="8" t="s">
        <v>80</v>
      </c>
      <c r="D783" s="9">
        <v>0</v>
      </c>
      <c r="E783" s="9">
        <v>0</v>
      </c>
      <c r="F783" s="9">
        <v>0</v>
      </c>
      <c r="H783" s="138">
        <f t="shared" si="12"/>
        <v>0</v>
      </c>
    </row>
    <row r="784" spans="1:8">
      <c r="A784" s="6">
        <v>783</v>
      </c>
      <c r="B784" s="1" t="s">
        <v>94</v>
      </c>
      <c r="C784" s="1" t="s">
        <v>34</v>
      </c>
      <c r="D784" s="4">
        <v>0</v>
      </c>
      <c r="E784" s="4">
        <v>0</v>
      </c>
      <c r="F784" s="4">
        <v>0</v>
      </c>
      <c r="H784" s="138">
        <f t="shared" si="12"/>
        <v>0</v>
      </c>
    </row>
    <row r="785" spans="1:8">
      <c r="A785" s="6">
        <v>784</v>
      </c>
      <c r="B785" s="1" t="s">
        <v>94</v>
      </c>
      <c r="C785" s="1" t="s">
        <v>81</v>
      </c>
      <c r="D785" s="4">
        <v>0</v>
      </c>
      <c r="E785" s="4">
        <v>0</v>
      </c>
      <c r="F785" s="4">
        <v>0</v>
      </c>
      <c r="H785" s="138">
        <f t="shared" si="12"/>
        <v>0</v>
      </c>
    </row>
    <row r="786" spans="1:8">
      <c r="A786" s="6">
        <v>785</v>
      </c>
      <c r="B786" s="1" t="s">
        <v>94</v>
      </c>
      <c r="C786" s="1" t="s">
        <v>82</v>
      </c>
      <c r="D786" s="4">
        <v>0</v>
      </c>
      <c r="E786" s="4">
        <v>0</v>
      </c>
      <c r="F786" s="4">
        <v>0</v>
      </c>
      <c r="H786" s="138">
        <f t="shared" si="12"/>
        <v>0</v>
      </c>
    </row>
    <row r="787" spans="1:8">
      <c r="A787" s="6">
        <v>786</v>
      </c>
      <c r="B787" s="1" t="s">
        <v>94</v>
      </c>
      <c r="C787" s="1" t="s">
        <v>83</v>
      </c>
      <c r="D787" s="4">
        <v>0</v>
      </c>
      <c r="E787" s="4">
        <v>0</v>
      </c>
      <c r="F787" s="4">
        <v>0</v>
      </c>
      <c r="H787" s="138">
        <f t="shared" si="12"/>
        <v>0</v>
      </c>
    </row>
    <row r="788" spans="1:8">
      <c r="A788" s="6">
        <v>787</v>
      </c>
      <c r="B788" s="1" t="s">
        <v>94</v>
      </c>
      <c r="C788" s="1" t="s">
        <v>84</v>
      </c>
      <c r="D788" s="4">
        <v>0</v>
      </c>
      <c r="E788" s="4">
        <v>0</v>
      </c>
      <c r="F788" s="4">
        <v>0</v>
      </c>
      <c r="H788" s="138">
        <f t="shared" si="12"/>
        <v>0</v>
      </c>
    </row>
    <row r="789" spans="1:8">
      <c r="A789" s="6">
        <v>788</v>
      </c>
      <c r="B789" s="1" t="s">
        <v>94</v>
      </c>
      <c r="C789" s="1" t="s">
        <v>85</v>
      </c>
      <c r="D789" s="4">
        <v>0</v>
      </c>
      <c r="E789" s="4">
        <v>0</v>
      </c>
      <c r="F789" s="4">
        <v>0</v>
      </c>
      <c r="H789" s="138">
        <f t="shared" si="12"/>
        <v>0</v>
      </c>
    </row>
    <row r="790" spans="1:8">
      <c r="A790" s="6">
        <v>789</v>
      </c>
      <c r="B790" s="1" t="s">
        <v>94</v>
      </c>
      <c r="C790" s="1" t="s">
        <v>86</v>
      </c>
      <c r="D790" s="4">
        <v>0</v>
      </c>
      <c r="E790" s="4">
        <v>0</v>
      </c>
      <c r="F790" s="4">
        <v>0</v>
      </c>
      <c r="H790" s="138">
        <f t="shared" si="12"/>
        <v>0</v>
      </c>
    </row>
    <row r="791" spans="1:8">
      <c r="A791" s="7">
        <v>790</v>
      </c>
      <c r="B791" s="8" t="s">
        <v>94</v>
      </c>
      <c r="C791" s="8" t="s">
        <v>87</v>
      </c>
      <c r="D791" s="9">
        <v>0</v>
      </c>
      <c r="E791" s="9">
        <v>0</v>
      </c>
      <c r="F791" s="9">
        <v>0</v>
      </c>
      <c r="H791" s="138">
        <f t="shared" si="12"/>
        <v>0</v>
      </c>
    </row>
    <row r="792" spans="1:8">
      <c r="A792" s="6">
        <v>791</v>
      </c>
      <c r="B792" s="1" t="s">
        <v>94</v>
      </c>
      <c r="C792" s="1" t="s">
        <v>34</v>
      </c>
      <c r="D792" s="4">
        <v>0</v>
      </c>
      <c r="E792" s="4">
        <v>0</v>
      </c>
      <c r="F792" s="4">
        <v>0</v>
      </c>
      <c r="H792" s="138">
        <f t="shared" si="12"/>
        <v>0</v>
      </c>
    </row>
    <row r="793" spans="1:8">
      <c r="A793" s="6">
        <v>792</v>
      </c>
      <c r="B793" s="1" t="s">
        <v>94</v>
      </c>
      <c r="C793" s="1" t="s">
        <v>88</v>
      </c>
      <c r="D793" s="4">
        <v>0</v>
      </c>
      <c r="E793" s="4">
        <v>0</v>
      </c>
      <c r="F793" s="4">
        <v>0</v>
      </c>
      <c r="H793" s="138">
        <f t="shared" si="12"/>
        <v>0</v>
      </c>
    </row>
    <row r="794" spans="1:8">
      <c r="A794" s="6">
        <v>793</v>
      </c>
      <c r="B794" s="1" t="s">
        <v>94</v>
      </c>
      <c r="C794" s="1" t="s">
        <v>89</v>
      </c>
      <c r="D794" s="4">
        <v>0</v>
      </c>
      <c r="E794" s="4">
        <v>0</v>
      </c>
      <c r="F794" s="4">
        <v>0</v>
      </c>
      <c r="H794" s="138">
        <f t="shared" si="12"/>
        <v>0</v>
      </c>
    </row>
    <row r="795" spans="1:8">
      <c r="A795" s="7">
        <v>794</v>
      </c>
      <c r="B795" s="8" t="s">
        <v>94</v>
      </c>
      <c r="C795" s="8" t="s">
        <v>90</v>
      </c>
      <c r="D795" s="9">
        <v>0</v>
      </c>
      <c r="E795" s="9">
        <v>0</v>
      </c>
      <c r="F795" s="9">
        <v>0</v>
      </c>
      <c r="H795" s="138">
        <f t="shared" si="12"/>
        <v>0</v>
      </c>
    </row>
    <row r="796" spans="1:8">
      <c r="A796" s="6">
        <v>795</v>
      </c>
      <c r="B796" s="1" t="s">
        <v>94</v>
      </c>
      <c r="C796" s="1" t="s">
        <v>34</v>
      </c>
      <c r="D796" s="4">
        <v>0</v>
      </c>
      <c r="E796" s="4">
        <v>0</v>
      </c>
      <c r="F796" s="4">
        <v>0</v>
      </c>
      <c r="H796" s="138">
        <f t="shared" si="12"/>
        <v>0</v>
      </c>
    </row>
    <row r="797" spans="1:8">
      <c r="A797" s="6">
        <v>796</v>
      </c>
      <c r="B797" s="1" t="s">
        <v>94</v>
      </c>
      <c r="C797" s="1" t="s">
        <v>91</v>
      </c>
      <c r="D797" s="4">
        <v>36.649000000000001</v>
      </c>
      <c r="E797" s="4">
        <v>0</v>
      </c>
      <c r="F797" s="4">
        <v>36.649000000000001</v>
      </c>
      <c r="H797" s="138">
        <f t="shared" si="12"/>
        <v>0</v>
      </c>
    </row>
    <row r="798" spans="1:8">
      <c r="A798" s="6">
        <v>797</v>
      </c>
      <c r="B798" s="1" t="s">
        <v>94</v>
      </c>
      <c r="C798" s="1" t="s">
        <v>34</v>
      </c>
      <c r="D798" s="4">
        <v>1.783460133590405E-2</v>
      </c>
      <c r="E798" s="4">
        <v>0</v>
      </c>
      <c r="F798" s="4">
        <v>1.0293153644325186E-2</v>
      </c>
      <c r="H798" s="138">
        <f t="shared" si="12"/>
        <v>0</v>
      </c>
    </row>
    <row r="799" spans="1:8">
      <c r="A799" s="6">
        <v>798</v>
      </c>
      <c r="B799" s="1" t="s">
        <v>94</v>
      </c>
      <c r="C799" s="1" t="s">
        <v>92</v>
      </c>
      <c r="D799" s="4">
        <v>27.373000000000001</v>
      </c>
      <c r="E799" s="4">
        <v>0</v>
      </c>
      <c r="F799" s="4">
        <v>27.373000000000001</v>
      </c>
      <c r="H799" s="138">
        <f t="shared" si="12"/>
        <v>0</v>
      </c>
    </row>
    <row r="800" spans="1:8">
      <c r="A800" s="6">
        <v>799</v>
      </c>
      <c r="B800" s="1" t="s">
        <v>94</v>
      </c>
      <c r="C800" s="1" t="s">
        <v>34</v>
      </c>
      <c r="D800" s="4">
        <v>1.3320596533812699E-2</v>
      </c>
      <c r="E800" s="4">
        <v>0</v>
      </c>
      <c r="F800" s="4">
        <v>7.6879176704988767E-3</v>
      </c>
      <c r="H800" s="138">
        <f t="shared" si="12"/>
        <v>0</v>
      </c>
    </row>
    <row r="801" spans="1:8">
      <c r="A801" s="10">
        <v>800</v>
      </c>
      <c r="B801" s="11" t="s">
        <v>94</v>
      </c>
      <c r="C801" s="11" t="s">
        <v>2</v>
      </c>
      <c r="D801" s="12">
        <v>2054.9380000000001</v>
      </c>
      <c r="E801" s="12">
        <v>1505.5839999999998</v>
      </c>
      <c r="F801" s="12">
        <v>3560.5219999999999</v>
      </c>
      <c r="H801" s="138">
        <f t="shared" si="12"/>
        <v>0.42285485105835602</v>
      </c>
    </row>
    <row r="802" spans="1:8">
      <c r="A802" s="6">
        <v>801</v>
      </c>
      <c r="B802" s="1" t="s">
        <v>13</v>
      </c>
      <c r="C802" s="1" t="s">
        <v>24</v>
      </c>
      <c r="D802" s="4">
        <v>266364.14</v>
      </c>
      <c r="E802" s="4">
        <v>253761.25</v>
      </c>
      <c r="F802" s="4">
        <v>520125.39</v>
      </c>
      <c r="H802" s="138">
        <f t="shared" si="12"/>
        <v>0.48788475794269531</v>
      </c>
    </row>
    <row r="803" spans="1:8">
      <c r="A803" s="6">
        <v>802</v>
      </c>
      <c r="B803" s="1" t="s">
        <v>13</v>
      </c>
      <c r="C803" s="1" t="s">
        <v>25</v>
      </c>
      <c r="D803" s="4">
        <v>0</v>
      </c>
      <c r="E803" s="4">
        <v>0</v>
      </c>
      <c r="F803" s="4">
        <v>0</v>
      </c>
      <c r="H803" s="138">
        <f t="shared" si="12"/>
        <v>0</v>
      </c>
    </row>
    <row r="804" spans="1:8">
      <c r="A804" s="6">
        <v>803</v>
      </c>
      <c r="B804" s="1" t="s">
        <v>13</v>
      </c>
      <c r="C804" s="1" t="s">
        <v>26</v>
      </c>
      <c r="D804" s="4">
        <v>0</v>
      </c>
      <c r="E804" s="4">
        <v>0</v>
      </c>
      <c r="F804" s="4">
        <v>0</v>
      </c>
      <c r="H804" s="138">
        <f t="shared" si="12"/>
        <v>0</v>
      </c>
    </row>
    <row r="805" spans="1:8">
      <c r="A805" s="6">
        <v>804</v>
      </c>
      <c r="B805" s="1" t="s">
        <v>13</v>
      </c>
      <c r="C805" s="1" t="s">
        <v>27</v>
      </c>
      <c r="D805" s="4">
        <v>46705.599999999999</v>
      </c>
      <c r="E805" s="4">
        <v>171.7</v>
      </c>
      <c r="F805" s="4">
        <v>46877.299999999996</v>
      </c>
      <c r="H805" s="138">
        <f t="shared" si="12"/>
        <v>3.6627536142226622E-3</v>
      </c>
    </row>
    <row r="806" spans="1:8">
      <c r="A806" s="6">
        <v>805</v>
      </c>
      <c r="B806" s="1" t="s">
        <v>13</v>
      </c>
      <c r="C806" s="1" t="s">
        <v>28</v>
      </c>
      <c r="D806" s="4">
        <v>8467.6</v>
      </c>
      <c r="E806" s="4">
        <v>23</v>
      </c>
      <c r="F806" s="4">
        <v>8490.6</v>
      </c>
      <c r="H806" s="138">
        <f t="shared" si="12"/>
        <v>2.7088780533766751E-3</v>
      </c>
    </row>
    <row r="807" spans="1:8">
      <c r="A807" s="6">
        <v>806</v>
      </c>
      <c r="B807" s="1" t="s">
        <v>13</v>
      </c>
      <c r="C807" s="1" t="s">
        <v>29</v>
      </c>
      <c r="D807" s="4">
        <v>0</v>
      </c>
      <c r="E807" s="4">
        <v>0</v>
      </c>
      <c r="F807" s="4">
        <v>0</v>
      </c>
      <c r="H807" s="138">
        <f t="shared" si="12"/>
        <v>0</v>
      </c>
    </row>
    <row r="808" spans="1:8">
      <c r="A808" s="6">
        <v>807</v>
      </c>
      <c r="B808" s="1" t="s">
        <v>13</v>
      </c>
      <c r="C808" s="1" t="s">
        <v>30</v>
      </c>
      <c r="D808" s="4">
        <v>4798.8</v>
      </c>
      <c r="E808" s="4">
        <v>1069.3</v>
      </c>
      <c r="F808" s="4">
        <v>5868.1</v>
      </c>
      <c r="H808" s="138">
        <f t="shared" si="12"/>
        <v>0.18222252517850751</v>
      </c>
    </row>
    <row r="809" spans="1:8">
      <c r="A809" s="6">
        <v>808</v>
      </c>
      <c r="B809" s="1" t="s">
        <v>13</v>
      </c>
      <c r="C809" s="1" t="s">
        <v>31</v>
      </c>
      <c r="D809" s="4">
        <v>44289.74</v>
      </c>
      <c r="E809" s="4">
        <v>26086.3</v>
      </c>
      <c r="F809" s="4">
        <v>70376.039999999994</v>
      </c>
      <c r="H809" s="138">
        <f t="shared" si="12"/>
        <v>0.37067018831977477</v>
      </c>
    </row>
    <row r="810" spans="1:8">
      <c r="A810" s="6">
        <v>809</v>
      </c>
      <c r="B810" s="1" t="s">
        <v>13</v>
      </c>
      <c r="C810" s="1" t="s">
        <v>32</v>
      </c>
      <c r="D810" s="4">
        <v>0</v>
      </c>
      <c r="E810" s="4">
        <v>0</v>
      </c>
      <c r="F810" s="4">
        <v>0</v>
      </c>
      <c r="H810" s="138">
        <f t="shared" si="12"/>
        <v>0</v>
      </c>
    </row>
    <row r="811" spans="1:8">
      <c r="A811" s="7">
        <v>810</v>
      </c>
      <c r="B811" s="8" t="s">
        <v>13</v>
      </c>
      <c r="C811" s="8" t="s">
        <v>33</v>
      </c>
      <c r="D811" s="9">
        <v>370625.87999999995</v>
      </c>
      <c r="E811" s="9">
        <v>281111.55</v>
      </c>
      <c r="F811" s="9">
        <v>651737.42999999993</v>
      </c>
      <c r="H811" s="138">
        <f t="shared" si="12"/>
        <v>0.4313263855353528</v>
      </c>
    </row>
    <row r="812" spans="1:8">
      <c r="A812" s="6">
        <v>811</v>
      </c>
      <c r="B812" s="1" t="s">
        <v>13</v>
      </c>
      <c r="C812" s="1" t="s">
        <v>34</v>
      </c>
      <c r="D812" s="4">
        <v>0.53474517362696283</v>
      </c>
      <c r="E812" s="4">
        <v>0.12799582616886668</v>
      </c>
      <c r="F812" s="4">
        <v>0.22556585310886335</v>
      </c>
      <c r="H812" s="138">
        <f t="shared" si="12"/>
        <v>0.56744327390322202</v>
      </c>
    </row>
    <row r="813" spans="1:8">
      <c r="A813" s="6">
        <v>812</v>
      </c>
      <c r="B813" s="1" t="s">
        <v>13</v>
      </c>
      <c r="C813" s="1" t="s">
        <v>35</v>
      </c>
      <c r="D813" s="4">
        <v>7413.5</v>
      </c>
      <c r="E813" s="4">
        <v>54772</v>
      </c>
      <c r="F813" s="4">
        <v>62185.5</v>
      </c>
      <c r="H813" s="138">
        <f t="shared" si="12"/>
        <v>0.88078410561947718</v>
      </c>
    </row>
    <row r="814" spans="1:8">
      <c r="A814" s="6">
        <v>813</v>
      </c>
      <c r="B814" s="1" t="s">
        <v>13</v>
      </c>
      <c r="C814" s="1" t="s">
        <v>36</v>
      </c>
      <c r="D814" s="4">
        <v>22944.1</v>
      </c>
      <c r="E814" s="4">
        <v>186624.7</v>
      </c>
      <c r="F814" s="4">
        <v>209568.80000000002</v>
      </c>
      <c r="H814" s="138">
        <f t="shared" si="12"/>
        <v>0.8905175770439111</v>
      </c>
    </row>
    <row r="815" spans="1:8">
      <c r="A815" s="6">
        <v>814</v>
      </c>
      <c r="B815" s="1" t="s">
        <v>13</v>
      </c>
      <c r="C815" s="1" t="s">
        <v>37</v>
      </c>
      <c r="D815" s="4">
        <v>0</v>
      </c>
      <c r="E815" s="4">
        <v>0</v>
      </c>
      <c r="F815" s="4">
        <v>0</v>
      </c>
      <c r="H815" s="138">
        <f t="shared" si="12"/>
        <v>0</v>
      </c>
    </row>
    <row r="816" spans="1:8">
      <c r="A816" s="6">
        <v>815</v>
      </c>
      <c r="B816" s="1" t="s">
        <v>13</v>
      </c>
      <c r="C816" s="1" t="s">
        <v>38</v>
      </c>
      <c r="D816" s="4">
        <v>14992.9</v>
      </c>
      <c r="E816" s="4">
        <v>11764.9</v>
      </c>
      <c r="F816" s="4">
        <v>26757.8</v>
      </c>
      <c r="H816" s="138">
        <f t="shared" si="12"/>
        <v>0.43968113970505796</v>
      </c>
    </row>
    <row r="817" spans="1:8">
      <c r="A817" s="7">
        <v>816</v>
      </c>
      <c r="B817" s="8" t="s">
        <v>13</v>
      </c>
      <c r="C817" s="8" t="s">
        <v>39</v>
      </c>
      <c r="D817" s="9">
        <v>45350.5</v>
      </c>
      <c r="E817" s="9">
        <v>253161.60000000001</v>
      </c>
      <c r="F817" s="9">
        <v>298512.09999999998</v>
      </c>
      <c r="H817" s="138">
        <f t="shared" si="12"/>
        <v>0.84807818510539446</v>
      </c>
    </row>
    <row r="818" spans="1:8">
      <c r="A818" s="6">
        <v>817</v>
      </c>
      <c r="B818" s="1" t="s">
        <v>13</v>
      </c>
      <c r="C818" s="1" t="s">
        <v>34</v>
      </c>
      <c r="D818" s="4">
        <v>6.5432454410818755E-2</v>
      </c>
      <c r="E818" s="4">
        <v>0.11526964347865522</v>
      </c>
      <c r="F818" s="4">
        <v>0.10331482189049404</v>
      </c>
      <c r="H818" s="138">
        <f t="shared" si="12"/>
        <v>1.1157125509138697</v>
      </c>
    </row>
    <row r="819" spans="1:8">
      <c r="A819" s="6">
        <v>818</v>
      </c>
      <c r="B819" s="1" t="s">
        <v>13</v>
      </c>
      <c r="C819" s="1" t="s">
        <v>40</v>
      </c>
      <c r="D819" s="4">
        <v>8891.4</v>
      </c>
      <c r="E819" s="4">
        <v>147141</v>
      </c>
      <c r="F819" s="4">
        <v>156032.4</v>
      </c>
      <c r="H819" s="138">
        <f t="shared" si="12"/>
        <v>0.94301568135848712</v>
      </c>
    </row>
    <row r="820" spans="1:8">
      <c r="A820" s="6">
        <v>819</v>
      </c>
      <c r="B820" s="1" t="s">
        <v>13</v>
      </c>
      <c r="C820" s="1" t="s">
        <v>41</v>
      </c>
      <c r="D820" s="4">
        <v>1890.2</v>
      </c>
      <c r="E820" s="4">
        <v>3347.5</v>
      </c>
      <c r="F820" s="4">
        <v>5237.7</v>
      </c>
      <c r="H820" s="138">
        <f t="shared" si="12"/>
        <v>0.63911640605609332</v>
      </c>
    </row>
    <row r="821" spans="1:8">
      <c r="A821" s="6">
        <v>820</v>
      </c>
      <c r="B821" s="1" t="s">
        <v>13</v>
      </c>
      <c r="C821" s="1" t="s">
        <v>42</v>
      </c>
      <c r="D821" s="4">
        <v>0</v>
      </c>
      <c r="E821" s="4">
        <v>0</v>
      </c>
      <c r="F821" s="4">
        <v>0</v>
      </c>
      <c r="H821" s="138">
        <f t="shared" si="12"/>
        <v>0</v>
      </c>
    </row>
    <row r="822" spans="1:8">
      <c r="A822" s="6">
        <v>821</v>
      </c>
      <c r="B822" s="1" t="s">
        <v>13</v>
      </c>
      <c r="C822" s="1" t="s">
        <v>43</v>
      </c>
      <c r="D822" s="4">
        <v>2576.1</v>
      </c>
      <c r="E822" s="4">
        <v>107842.3</v>
      </c>
      <c r="F822" s="4">
        <v>110418.40000000001</v>
      </c>
      <c r="H822" s="138">
        <f t="shared" si="12"/>
        <v>0.97666964926135491</v>
      </c>
    </row>
    <row r="823" spans="1:8">
      <c r="A823" s="6">
        <v>822</v>
      </c>
      <c r="B823" s="1" t="s">
        <v>13</v>
      </c>
      <c r="C823" s="1" t="s">
        <v>44</v>
      </c>
      <c r="D823" s="4">
        <v>0</v>
      </c>
      <c r="E823" s="4">
        <v>0</v>
      </c>
      <c r="F823" s="4">
        <v>0</v>
      </c>
      <c r="H823" s="138">
        <f t="shared" si="12"/>
        <v>0</v>
      </c>
    </row>
    <row r="824" spans="1:8">
      <c r="A824" s="6">
        <v>823</v>
      </c>
      <c r="B824" s="1" t="s">
        <v>13</v>
      </c>
      <c r="C824" s="1" t="s">
        <v>45</v>
      </c>
      <c r="D824" s="4">
        <v>425.1</v>
      </c>
      <c r="E824" s="4">
        <v>341.5</v>
      </c>
      <c r="F824" s="4">
        <v>766.6</v>
      </c>
      <c r="H824" s="138">
        <f t="shared" si="12"/>
        <v>0.44547351943647273</v>
      </c>
    </row>
    <row r="825" spans="1:8">
      <c r="A825" s="7">
        <v>824</v>
      </c>
      <c r="B825" s="8" t="s">
        <v>13</v>
      </c>
      <c r="C825" s="8" t="s">
        <v>46</v>
      </c>
      <c r="D825" s="9">
        <v>13782.800000000001</v>
      </c>
      <c r="E825" s="9">
        <v>258672.3</v>
      </c>
      <c r="F825" s="9">
        <v>272455.09999999998</v>
      </c>
      <c r="H825" s="138">
        <f t="shared" si="12"/>
        <v>0.94941258210985957</v>
      </c>
    </row>
    <row r="826" spans="1:8">
      <c r="A826" s="6">
        <v>825</v>
      </c>
      <c r="B826" s="1" t="s">
        <v>13</v>
      </c>
      <c r="C826" s="1" t="s">
        <v>34</v>
      </c>
      <c r="D826" s="4">
        <v>1.9886052692989774E-2</v>
      </c>
      <c r="E826" s="4">
        <v>0.11777877766139787</v>
      </c>
      <c r="F826" s="4">
        <v>9.4296513038020044E-2</v>
      </c>
      <c r="H826" s="138">
        <f t="shared" si="12"/>
        <v>1.2490258002849994</v>
      </c>
    </row>
    <row r="827" spans="1:8">
      <c r="A827" s="6">
        <v>826</v>
      </c>
      <c r="B827" s="1" t="s">
        <v>13</v>
      </c>
      <c r="C827" s="1" t="s">
        <v>47</v>
      </c>
      <c r="D827" s="4">
        <v>19346</v>
      </c>
      <c r="E827" s="4">
        <v>8293.2000000000007</v>
      </c>
      <c r="F827" s="4">
        <v>27639.200000000001</v>
      </c>
      <c r="H827" s="138">
        <f t="shared" si="12"/>
        <v>0.30005209991606124</v>
      </c>
    </row>
    <row r="828" spans="1:8">
      <c r="A828" s="6">
        <v>827</v>
      </c>
      <c r="B828" s="1" t="s">
        <v>13</v>
      </c>
      <c r="C828" s="1" t="s">
        <v>48</v>
      </c>
      <c r="D828" s="4">
        <v>22430.6</v>
      </c>
      <c r="E828" s="4">
        <v>664.2</v>
      </c>
      <c r="F828" s="4">
        <v>23094.799999999999</v>
      </c>
      <c r="H828" s="138">
        <f t="shared" si="12"/>
        <v>2.8759720802951316E-2</v>
      </c>
    </row>
    <row r="829" spans="1:8">
      <c r="A829" s="6">
        <v>828</v>
      </c>
      <c r="B829" s="1" t="s">
        <v>13</v>
      </c>
      <c r="C829" s="1" t="s">
        <v>49</v>
      </c>
      <c r="D829" s="4">
        <v>281.89999999999998</v>
      </c>
      <c r="E829" s="4">
        <v>11.8</v>
      </c>
      <c r="F829" s="4">
        <v>293.7</v>
      </c>
      <c r="H829" s="138">
        <f t="shared" si="12"/>
        <v>4.0177051413006475E-2</v>
      </c>
    </row>
    <row r="830" spans="1:8">
      <c r="A830" s="6">
        <v>829</v>
      </c>
      <c r="B830" s="1" t="s">
        <v>13</v>
      </c>
      <c r="C830" s="1" t="s">
        <v>50</v>
      </c>
      <c r="D830" s="4">
        <v>54088</v>
      </c>
      <c r="E830" s="4">
        <v>954779.9</v>
      </c>
      <c r="F830" s="4">
        <v>1008867.9</v>
      </c>
      <c r="H830" s="138">
        <f t="shared" si="12"/>
        <v>0.94638743090150856</v>
      </c>
    </row>
    <row r="831" spans="1:8">
      <c r="A831" s="6">
        <v>830</v>
      </c>
      <c r="B831" s="1" t="s">
        <v>13</v>
      </c>
      <c r="C831" s="1" t="s">
        <v>51</v>
      </c>
      <c r="D831" s="4">
        <v>3261.4</v>
      </c>
      <c r="E831" s="4">
        <v>590.20000000000005</v>
      </c>
      <c r="F831" s="4">
        <v>3851.6000000000004</v>
      </c>
      <c r="H831" s="138">
        <f t="shared" si="12"/>
        <v>0.15323501921279467</v>
      </c>
    </row>
    <row r="832" spans="1:8">
      <c r="A832" s="7">
        <v>831</v>
      </c>
      <c r="B832" s="8" t="s">
        <v>13</v>
      </c>
      <c r="C832" s="8" t="s">
        <v>52</v>
      </c>
      <c r="D832" s="9">
        <v>99407.9</v>
      </c>
      <c r="E832" s="9">
        <v>964339.29999999993</v>
      </c>
      <c r="F832" s="9">
        <v>1063747.2</v>
      </c>
      <c r="H832" s="138">
        <f t="shared" si="12"/>
        <v>0.90654931923675097</v>
      </c>
    </row>
    <row r="833" spans="1:8">
      <c r="A833" s="6">
        <v>832</v>
      </c>
      <c r="B833" s="1" t="s">
        <v>13</v>
      </c>
      <c r="C833" s="1" t="s">
        <v>34</v>
      </c>
      <c r="D833" s="4">
        <v>0.14342736871313944</v>
      </c>
      <c r="E833" s="4">
        <v>0.43908336534235809</v>
      </c>
      <c r="F833" s="4">
        <v>0.36816213649132395</v>
      </c>
      <c r="H833" s="138">
        <f t="shared" si="12"/>
        <v>1.1926358574701108</v>
      </c>
    </row>
    <row r="834" spans="1:8">
      <c r="A834" s="6">
        <v>833</v>
      </c>
      <c r="B834" s="1" t="s">
        <v>13</v>
      </c>
      <c r="C834" s="1" t="s">
        <v>53</v>
      </c>
      <c r="D834" s="4">
        <v>2759.8</v>
      </c>
      <c r="E834" s="4">
        <v>8299.25</v>
      </c>
      <c r="F834" s="4">
        <v>11059.05</v>
      </c>
      <c r="H834" s="138">
        <f t="shared" si="12"/>
        <v>0.75044872751276104</v>
      </c>
    </row>
    <row r="835" spans="1:8">
      <c r="A835" s="6">
        <v>834</v>
      </c>
      <c r="B835" s="1" t="s">
        <v>13</v>
      </c>
      <c r="C835" s="1" t="s">
        <v>54</v>
      </c>
      <c r="D835" s="4">
        <v>2232.5</v>
      </c>
      <c r="E835" s="4">
        <v>118.3</v>
      </c>
      <c r="F835" s="4">
        <v>2350.8000000000002</v>
      </c>
      <c r="H835" s="138">
        <f t="shared" ref="H835:H898" si="13">IFERROR(E835/F835,0)</f>
        <v>5.0323294197719921E-2</v>
      </c>
    </row>
    <row r="836" spans="1:8">
      <c r="A836" s="6">
        <v>835</v>
      </c>
      <c r="B836" s="1" t="s">
        <v>13</v>
      </c>
      <c r="C836" s="1" t="s">
        <v>55</v>
      </c>
      <c r="D836" s="4">
        <v>3271.9</v>
      </c>
      <c r="E836" s="4">
        <v>34.799999999999997</v>
      </c>
      <c r="F836" s="4">
        <v>3306.7000000000003</v>
      </c>
      <c r="H836" s="138">
        <f t="shared" si="13"/>
        <v>1.0524087458795777E-2</v>
      </c>
    </row>
    <row r="837" spans="1:8">
      <c r="A837" s="6">
        <v>836</v>
      </c>
      <c r="B837" s="1" t="s">
        <v>13</v>
      </c>
      <c r="C837" s="1" t="s">
        <v>56</v>
      </c>
      <c r="D837" s="4">
        <v>1656</v>
      </c>
      <c r="E837" s="4">
        <v>228.3</v>
      </c>
      <c r="F837" s="4">
        <v>1884.3</v>
      </c>
      <c r="H837" s="138">
        <f t="shared" si="13"/>
        <v>0.12115905110651171</v>
      </c>
    </row>
    <row r="838" spans="1:8">
      <c r="A838" s="6">
        <v>837</v>
      </c>
      <c r="B838" s="1" t="s">
        <v>13</v>
      </c>
      <c r="C838" s="1" t="s">
        <v>57</v>
      </c>
      <c r="D838" s="4">
        <v>27126.3</v>
      </c>
      <c r="E838" s="4">
        <v>136579.9</v>
      </c>
      <c r="F838" s="4">
        <v>163706.19999999998</v>
      </c>
      <c r="H838" s="138">
        <f t="shared" si="13"/>
        <v>0.83429888422063436</v>
      </c>
    </row>
    <row r="839" spans="1:8">
      <c r="A839" s="6">
        <v>838</v>
      </c>
      <c r="B839" s="1" t="s">
        <v>13</v>
      </c>
      <c r="C839" s="1" t="s">
        <v>58</v>
      </c>
      <c r="D839" s="4">
        <v>3122.7</v>
      </c>
      <c r="E839" s="4">
        <v>13424.7</v>
      </c>
      <c r="F839" s="4">
        <v>16547.400000000001</v>
      </c>
      <c r="H839" s="138">
        <f t="shared" si="13"/>
        <v>0.81128757387867578</v>
      </c>
    </row>
    <row r="840" spans="1:8">
      <c r="A840" s="6">
        <v>839</v>
      </c>
      <c r="B840" s="1" t="s">
        <v>13</v>
      </c>
      <c r="C840" s="1" t="s">
        <v>59</v>
      </c>
      <c r="D840" s="4">
        <v>9146.2000000000007</v>
      </c>
      <c r="E840" s="4">
        <v>1067.8</v>
      </c>
      <c r="F840" s="4">
        <v>10214</v>
      </c>
      <c r="H840" s="138">
        <f t="shared" si="13"/>
        <v>0.10454278441355003</v>
      </c>
    </row>
    <row r="841" spans="1:8">
      <c r="A841" s="7">
        <v>840</v>
      </c>
      <c r="B841" s="8" t="s">
        <v>13</v>
      </c>
      <c r="C841" s="8" t="s">
        <v>60</v>
      </c>
      <c r="D841" s="9">
        <v>49315.399999999994</v>
      </c>
      <c r="E841" s="9">
        <v>159753.04999999999</v>
      </c>
      <c r="F841" s="9">
        <v>209068.44999999998</v>
      </c>
      <c r="H841" s="138">
        <f t="shared" si="13"/>
        <v>0.76411840237013284</v>
      </c>
    </row>
    <row r="842" spans="1:8">
      <c r="A842" s="6">
        <v>841</v>
      </c>
      <c r="B842" s="1" t="s">
        <v>13</v>
      </c>
      <c r="C842" s="1" t="s">
        <v>34</v>
      </c>
      <c r="D842" s="4">
        <v>7.1153077964990263E-2</v>
      </c>
      <c r="E842" s="4">
        <v>7.2738824206071459E-2</v>
      </c>
      <c r="F842" s="4">
        <v>7.2358439321795198E-2</v>
      </c>
      <c r="H842" s="138">
        <f t="shared" si="13"/>
        <v>1.005256952579983</v>
      </c>
    </row>
    <row r="843" spans="1:8">
      <c r="A843" s="6">
        <v>842</v>
      </c>
      <c r="B843" s="1" t="s">
        <v>13</v>
      </c>
      <c r="C843" s="1" t="s">
        <v>61</v>
      </c>
      <c r="D843" s="4">
        <v>7902.3</v>
      </c>
      <c r="E843" s="4">
        <v>2488.6</v>
      </c>
      <c r="F843" s="4">
        <v>10390.9</v>
      </c>
      <c r="H843" s="138">
        <f t="shared" si="13"/>
        <v>0.23949802230798103</v>
      </c>
    </row>
    <row r="844" spans="1:8">
      <c r="A844" s="6">
        <v>843</v>
      </c>
      <c r="B844" s="1" t="s">
        <v>13</v>
      </c>
      <c r="C844" s="1" t="s">
        <v>62</v>
      </c>
      <c r="D844" s="4">
        <v>0</v>
      </c>
      <c r="E844" s="4">
        <v>0</v>
      </c>
      <c r="F844" s="4">
        <v>0</v>
      </c>
      <c r="H844" s="138">
        <f t="shared" si="13"/>
        <v>0</v>
      </c>
    </row>
    <row r="845" spans="1:8">
      <c r="A845" s="6">
        <v>844</v>
      </c>
      <c r="B845" s="1" t="s">
        <v>13</v>
      </c>
      <c r="C845" s="1" t="s">
        <v>63</v>
      </c>
      <c r="D845" s="4">
        <v>32464.2</v>
      </c>
      <c r="E845" s="4">
        <v>28408.1</v>
      </c>
      <c r="F845" s="4">
        <v>60872.3</v>
      </c>
      <c r="H845" s="138">
        <f t="shared" si="13"/>
        <v>0.4666835325755721</v>
      </c>
    </row>
    <row r="846" spans="1:8">
      <c r="A846" s="6">
        <v>845</v>
      </c>
      <c r="B846" s="1" t="s">
        <v>13</v>
      </c>
      <c r="C846" s="1" t="s">
        <v>64</v>
      </c>
      <c r="D846" s="4">
        <v>311.60000000000002</v>
      </c>
      <c r="E846" s="4">
        <v>0</v>
      </c>
      <c r="F846" s="4">
        <v>311.60000000000002</v>
      </c>
      <c r="H846" s="138">
        <f t="shared" si="13"/>
        <v>0</v>
      </c>
    </row>
    <row r="847" spans="1:8">
      <c r="A847" s="6">
        <v>846</v>
      </c>
      <c r="B847" s="1" t="s">
        <v>13</v>
      </c>
      <c r="C847" s="1" t="s">
        <v>65</v>
      </c>
      <c r="D847" s="4">
        <v>8159.2</v>
      </c>
      <c r="E847" s="4">
        <v>49.7</v>
      </c>
      <c r="F847" s="4">
        <v>8208.9</v>
      </c>
      <c r="H847" s="138">
        <f t="shared" si="13"/>
        <v>6.0544043659930078E-3</v>
      </c>
    </row>
    <row r="848" spans="1:8">
      <c r="A848" s="7">
        <v>847</v>
      </c>
      <c r="B848" s="8" t="s">
        <v>13</v>
      </c>
      <c r="C848" s="8" t="s">
        <v>66</v>
      </c>
      <c r="D848" s="9">
        <v>48837.299999999996</v>
      </c>
      <c r="E848" s="9">
        <v>30946.399999999998</v>
      </c>
      <c r="F848" s="9">
        <v>79783.7</v>
      </c>
      <c r="H848" s="138">
        <f t="shared" si="13"/>
        <v>0.38787872710841936</v>
      </c>
    </row>
    <row r="849" spans="1:8">
      <c r="A849" s="6">
        <v>848</v>
      </c>
      <c r="B849" s="1" t="s">
        <v>13</v>
      </c>
      <c r="C849" s="1" t="s">
        <v>34</v>
      </c>
      <c r="D849" s="4">
        <v>7.0463267346500671E-2</v>
      </c>
      <c r="E849" s="4">
        <v>1.4090527532405608E-2</v>
      </c>
      <c r="F849" s="4">
        <v>2.761308086092527E-2</v>
      </c>
      <c r="H849" s="138">
        <f t="shared" si="13"/>
        <v>0.51028451346567549</v>
      </c>
    </row>
    <row r="850" spans="1:8">
      <c r="A850" s="6">
        <v>849</v>
      </c>
      <c r="B850" s="1" t="s">
        <v>13</v>
      </c>
      <c r="C850" s="1" t="s">
        <v>67</v>
      </c>
      <c r="D850" s="4">
        <v>2625.7</v>
      </c>
      <c r="E850" s="4">
        <v>546</v>
      </c>
      <c r="F850" s="4">
        <v>3171.7</v>
      </c>
      <c r="H850" s="138">
        <f t="shared" si="13"/>
        <v>0.17214742882365924</v>
      </c>
    </row>
    <row r="851" spans="1:8">
      <c r="A851" s="6">
        <v>850</v>
      </c>
      <c r="B851" s="1" t="s">
        <v>13</v>
      </c>
      <c r="C851" s="1" t="s">
        <v>68</v>
      </c>
      <c r="D851" s="4">
        <v>8563.2999999999993</v>
      </c>
      <c r="E851" s="4">
        <v>13368.9</v>
      </c>
      <c r="F851" s="4">
        <v>21932.199999999997</v>
      </c>
      <c r="H851" s="138">
        <f t="shared" si="13"/>
        <v>0.60955581291434513</v>
      </c>
    </row>
    <row r="852" spans="1:8">
      <c r="A852" s="6">
        <v>851</v>
      </c>
      <c r="B852" s="1" t="s">
        <v>13</v>
      </c>
      <c r="C852" s="1" t="s">
        <v>69</v>
      </c>
      <c r="D852" s="4">
        <v>1299.4000000000001</v>
      </c>
      <c r="E852" s="4">
        <v>20562.8</v>
      </c>
      <c r="F852" s="4">
        <v>21862.2</v>
      </c>
      <c r="H852" s="138">
        <f t="shared" si="13"/>
        <v>0.94056407863801439</v>
      </c>
    </row>
    <row r="853" spans="1:8">
      <c r="A853" s="6">
        <v>852</v>
      </c>
      <c r="B853" s="1" t="s">
        <v>13</v>
      </c>
      <c r="C853" s="1" t="s">
        <v>70</v>
      </c>
      <c r="D853" s="4">
        <v>2057.6</v>
      </c>
      <c r="E853" s="4">
        <v>1696.4</v>
      </c>
      <c r="F853" s="4">
        <v>3754</v>
      </c>
      <c r="H853" s="138">
        <f t="shared" si="13"/>
        <v>0.45189131592967502</v>
      </c>
    </row>
    <row r="854" spans="1:8">
      <c r="A854" s="6">
        <v>853</v>
      </c>
      <c r="B854" s="1" t="s">
        <v>13</v>
      </c>
      <c r="C854" s="1" t="s">
        <v>71</v>
      </c>
      <c r="D854" s="4">
        <v>21516.7</v>
      </c>
      <c r="E854" s="4">
        <v>7092.2</v>
      </c>
      <c r="F854" s="4">
        <v>28608.9</v>
      </c>
      <c r="H854" s="138">
        <f t="shared" si="13"/>
        <v>0.24790187668872271</v>
      </c>
    </row>
    <row r="855" spans="1:8">
      <c r="A855" s="6">
        <v>854</v>
      </c>
      <c r="B855" s="1" t="s">
        <v>13</v>
      </c>
      <c r="C855" s="1" t="s">
        <v>72</v>
      </c>
      <c r="D855" s="4">
        <v>0</v>
      </c>
      <c r="E855" s="4">
        <v>0</v>
      </c>
      <c r="F855" s="4">
        <v>0</v>
      </c>
      <c r="H855" s="138">
        <f t="shared" si="13"/>
        <v>0</v>
      </c>
    </row>
    <row r="856" spans="1:8">
      <c r="A856" s="6">
        <v>855</v>
      </c>
      <c r="B856" s="1" t="s">
        <v>13</v>
      </c>
      <c r="C856" s="1" t="s">
        <v>73</v>
      </c>
      <c r="D856" s="4">
        <v>525.79999999999995</v>
      </c>
      <c r="E856" s="4">
        <v>19605.5</v>
      </c>
      <c r="F856" s="4">
        <v>20131.3</v>
      </c>
      <c r="H856" s="138">
        <f t="shared" si="13"/>
        <v>0.97388146816151966</v>
      </c>
    </row>
    <row r="857" spans="1:8">
      <c r="A857" s="6">
        <v>856</v>
      </c>
      <c r="B857" s="1" t="s">
        <v>13</v>
      </c>
      <c r="C857" s="1" t="s">
        <v>74</v>
      </c>
      <c r="D857" s="4">
        <v>5183.3999999999996</v>
      </c>
      <c r="E857" s="4">
        <v>73227.5</v>
      </c>
      <c r="F857" s="4">
        <v>78410.899999999994</v>
      </c>
      <c r="H857" s="138">
        <f t="shared" si="13"/>
        <v>0.93389439478439862</v>
      </c>
    </row>
    <row r="858" spans="1:8">
      <c r="A858" s="6">
        <v>857</v>
      </c>
      <c r="B858" s="1" t="s">
        <v>13</v>
      </c>
      <c r="C858" s="1" t="s">
        <v>75</v>
      </c>
      <c r="D858" s="4">
        <v>9586.1</v>
      </c>
      <c r="E858" s="4">
        <v>4139</v>
      </c>
      <c r="F858" s="4">
        <v>13725.1</v>
      </c>
      <c r="H858" s="138">
        <f t="shared" si="13"/>
        <v>0.30156428732759688</v>
      </c>
    </row>
    <row r="859" spans="1:8">
      <c r="A859" s="6">
        <v>858</v>
      </c>
      <c r="B859" s="1" t="s">
        <v>13</v>
      </c>
      <c r="C859" s="1" t="s">
        <v>76</v>
      </c>
      <c r="D859" s="4">
        <v>0</v>
      </c>
      <c r="E859" s="4">
        <v>43</v>
      </c>
      <c r="F859" s="4">
        <v>43</v>
      </c>
      <c r="H859" s="138">
        <f t="shared" si="13"/>
        <v>1</v>
      </c>
    </row>
    <row r="860" spans="1:8">
      <c r="A860" s="6">
        <v>859</v>
      </c>
      <c r="B860" s="1" t="s">
        <v>13</v>
      </c>
      <c r="C860" s="1" t="s">
        <v>77</v>
      </c>
      <c r="D860" s="4">
        <v>3209.6</v>
      </c>
      <c r="E860" s="4">
        <v>965.4</v>
      </c>
      <c r="F860" s="4">
        <v>4175</v>
      </c>
      <c r="H860" s="138">
        <f t="shared" si="13"/>
        <v>0.23123353293413174</v>
      </c>
    </row>
    <row r="861" spans="1:8">
      <c r="A861" s="6">
        <v>860</v>
      </c>
      <c r="B861" s="1" t="s">
        <v>13</v>
      </c>
      <c r="C861" s="1" t="s">
        <v>78</v>
      </c>
      <c r="D861" s="4">
        <v>1317.2</v>
      </c>
      <c r="E861" s="4">
        <v>14928</v>
      </c>
      <c r="F861" s="4">
        <v>16245.2</v>
      </c>
      <c r="H861" s="138">
        <f t="shared" si="13"/>
        <v>0.91891758796444489</v>
      </c>
    </row>
    <row r="862" spans="1:8">
      <c r="A862" s="6">
        <v>861</v>
      </c>
      <c r="B862" s="1" t="s">
        <v>13</v>
      </c>
      <c r="C862" s="1" t="s">
        <v>79</v>
      </c>
      <c r="D862" s="4">
        <v>0</v>
      </c>
      <c r="E862" s="4">
        <v>27.4</v>
      </c>
      <c r="F862" s="4">
        <v>27.4</v>
      </c>
      <c r="H862" s="138">
        <f t="shared" si="13"/>
        <v>1</v>
      </c>
    </row>
    <row r="863" spans="1:8">
      <c r="A863" s="7">
        <v>862</v>
      </c>
      <c r="B863" s="8" t="s">
        <v>13</v>
      </c>
      <c r="C863" s="8" t="s">
        <v>80</v>
      </c>
      <c r="D863" s="9">
        <v>55884.799999999996</v>
      </c>
      <c r="E863" s="9">
        <v>156202.09999999998</v>
      </c>
      <c r="F863" s="9">
        <v>212086.89999999997</v>
      </c>
      <c r="H863" s="138">
        <f t="shared" si="13"/>
        <v>0.73650046278200121</v>
      </c>
    </row>
    <row r="864" spans="1:8">
      <c r="A864" s="6">
        <v>863</v>
      </c>
      <c r="B864" s="1" t="s">
        <v>13</v>
      </c>
      <c r="C864" s="1" t="s">
        <v>34</v>
      </c>
      <c r="D864" s="4">
        <v>8.063151736491822E-2</v>
      </c>
      <c r="E864" s="4">
        <v>7.1122004196597144E-2</v>
      </c>
      <c r="F864" s="4">
        <v>7.3403122683492625E-2</v>
      </c>
      <c r="H864" s="138">
        <f t="shared" si="13"/>
        <v>0.96892341356196177</v>
      </c>
    </row>
    <row r="865" spans="1:8">
      <c r="A865" s="6">
        <v>864</v>
      </c>
      <c r="B865" s="1" t="s">
        <v>13</v>
      </c>
      <c r="C865" s="1" t="s">
        <v>81</v>
      </c>
      <c r="D865" s="4">
        <v>0</v>
      </c>
      <c r="E865" s="4">
        <v>15997.9</v>
      </c>
      <c r="F865" s="4">
        <v>15997.9</v>
      </c>
      <c r="H865" s="138">
        <f t="shared" si="13"/>
        <v>1</v>
      </c>
    </row>
    <row r="866" spans="1:8">
      <c r="A866" s="6">
        <v>865</v>
      </c>
      <c r="B866" s="1" t="s">
        <v>13</v>
      </c>
      <c r="C866" s="1" t="s">
        <v>82</v>
      </c>
      <c r="D866" s="4">
        <v>0</v>
      </c>
      <c r="E866" s="4">
        <v>4411.7</v>
      </c>
      <c r="F866" s="4">
        <v>4411.7</v>
      </c>
      <c r="H866" s="138">
        <f t="shared" si="13"/>
        <v>1</v>
      </c>
    </row>
    <row r="867" spans="1:8">
      <c r="A867" s="6">
        <v>866</v>
      </c>
      <c r="B867" s="1" t="s">
        <v>13</v>
      </c>
      <c r="C867" s="1" t="s">
        <v>83</v>
      </c>
      <c r="D867" s="4">
        <v>0</v>
      </c>
      <c r="E867" s="4">
        <v>9757</v>
      </c>
      <c r="F867" s="4">
        <v>9757</v>
      </c>
      <c r="H867" s="138">
        <f t="shared" si="13"/>
        <v>1</v>
      </c>
    </row>
    <row r="868" spans="1:8">
      <c r="A868" s="6">
        <v>867</v>
      </c>
      <c r="B868" s="1" t="s">
        <v>13</v>
      </c>
      <c r="C868" s="1" t="s">
        <v>84</v>
      </c>
      <c r="D868" s="4">
        <v>0</v>
      </c>
      <c r="E868" s="4">
        <v>4078.7</v>
      </c>
      <c r="F868" s="4">
        <v>4078.7</v>
      </c>
      <c r="H868" s="138">
        <f t="shared" si="13"/>
        <v>1</v>
      </c>
    </row>
    <row r="869" spans="1:8">
      <c r="A869" s="6">
        <v>868</v>
      </c>
      <c r="B869" s="1" t="s">
        <v>13</v>
      </c>
      <c r="C869" s="1" t="s">
        <v>85</v>
      </c>
      <c r="D869" s="4">
        <v>0</v>
      </c>
      <c r="E869" s="4">
        <v>44320.7</v>
      </c>
      <c r="F869" s="4">
        <v>44320.7</v>
      </c>
      <c r="H869" s="138">
        <f t="shared" si="13"/>
        <v>1</v>
      </c>
    </row>
    <row r="870" spans="1:8">
      <c r="A870" s="6">
        <v>869</v>
      </c>
      <c r="B870" s="1" t="s">
        <v>13</v>
      </c>
      <c r="C870" s="1" t="s">
        <v>86</v>
      </c>
      <c r="D870" s="4">
        <v>0</v>
      </c>
      <c r="E870" s="4">
        <v>22.1</v>
      </c>
      <c r="F870" s="4">
        <v>22.1</v>
      </c>
      <c r="H870" s="138">
        <f t="shared" si="13"/>
        <v>1</v>
      </c>
    </row>
    <row r="871" spans="1:8">
      <c r="A871" s="7">
        <v>870</v>
      </c>
      <c r="B871" s="8" t="s">
        <v>13</v>
      </c>
      <c r="C871" s="8" t="s">
        <v>87</v>
      </c>
      <c r="D871" s="9">
        <v>0</v>
      </c>
      <c r="E871" s="9">
        <v>78588.100000000006</v>
      </c>
      <c r="F871" s="9">
        <v>78588.100000000006</v>
      </c>
      <c r="H871" s="138">
        <f t="shared" si="13"/>
        <v>1</v>
      </c>
    </row>
    <row r="872" spans="1:8">
      <c r="A872" s="6">
        <v>871</v>
      </c>
      <c r="B872" s="1" t="s">
        <v>13</v>
      </c>
      <c r="C872" s="1" t="s">
        <v>34</v>
      </c>
      <c r="D872" s="4">
        <v>0</v>
      </c>
      <c r="E872" s="4">
        <v>3.5782765903932132E-2</v>
      </c>
      <c r="F872" s="4">
        <v>2.7199284565725599E-2</v>
      </c>
      <c r="H872" s="138">
        <f t="shared" si="13"/>
        <v>1.315577467394961</v>
      </c>
    </row>
    <row r="873" spans="1:8">
      <c r="A873" s="6">
        <v>872</v>
      </c>
      <c r="B873" s="1" t="s">
        <v>13</v>
      </c>
      <c r="C873" s="1" t="s">
        <v>88</v>
      </c>
      <c r="D873" s="4">
        <v>0</v>
      </c>
      <c r="E873" s="4">
        <v>0</v>
      </c>
      <c r="F873" s="4">
        <v>0</v>
      </c>
      <c r="H873" s="138">
        <f t="shared" si="13"/>
        <v>0</v>
      </c>
    </row>
    <row r="874" spans="1:8">
      <c r="A874" s="6">
        <v>873</v>
      </c>
      <c r="B874" s="1" t="s">
        <v>13</v>
      </c>
      <c r="C874" s="1" t="s">
        <v>89</v>
      </c>
      <c r="D874" s="4">
        <v>711.3</v>
      </c>
      <c r="E874" s="4">
        <v>0</v>
      </c>
      <c r="F874" s="4">
        <v>711.3</v>
      </c>
      <c r="H874" s="138">
        <f t="shared" si="13"/>
        <v>0</v>
      </c>
    </row>
    <row r="875" spans="1:8">
      <c r="A875" s="7">
        <v>874</v>
      </c>
      <c r="B875" s="8" t="s">
        <v>13</v>
      </c>
      <c r="C875" s="8" t="s">
        <v>90</v>
      </c>
      <c r="D875" s="9">
        <v>711.3</v>
      </c>
      <c r="E875" s="9">
        <v>0</v>
      </c>
      <c r="F875" s="9">
        <v>711.3</v>
      </c>
      <c r="H875" s="138">
        <f t="shared" si="13"/>
        <v>0</v>
      </c>
    </row>
    <row r="876" spans="1:8">
      <c r="A876" s="6">
        <v>875</v>
      </c>
      <c r="B876" s="1" t="s">
        <v>13</v>
      </c>
      <c r="C876" s="1" t="s">
        <v>34</v>
      </c>
      <c r="D876" s="4">
        <v>1.0262754505995608E-3</v>
      </c>
      <c r="E876" s="4">
        <v>0</v>
      </c>
      <c r="F876" s="4">
        <v>2.4618041550311833E-4</v>
      </c>
      <c r="H876" s="138">
        <f t="shared" si="13"/>
        <v>0</v>
      </c>
    </row>
    <row r="877" spans="1:8">
      <c r="A877" s="6">
        <v>876</v>
      </c>
      <c r="B877" s="1" t="s">
        <v>13</v>
      </c>
      <c r="C877" s="1" t="s">
        <v>91</v>
      </c>
      <c r="D877" s="4">
        <v>0</v>
      </c>
      <c r="E877" s="4">
        <v>0</v>
      </c>
      <c r="F877" s="4">
        <v>0</v>
      </c>
      <c r="H877" s="138">
        <f t="shared" si="13"/>
        <v>0</v>
      </c>
    </row>
    <row r="878" spans="1:8">
      <c r="A878" s="6">
        <v>877</v>
      </c>
      <c r="B878" s="1" t="s">
        <v>13</v>
      </c>
      <c r="C878" s="1" t="s">
        <v>34</v>
      </c>
      <c r="D878" s="4">
        <v>0</v>
      </c>
      <c r="E878" s="4">
        <v>0</v>
      </c>
      <c r="F878" s="4">
        <v>0</v>
      </c>
      <c r="H878" s="138">
        <f t="shared" si="13"/>
        <v>0</v>
      </c>
    </row>
    <row r="879" spans="1:8">
      <c r="A879" s="6">
        <v>878</v>
      </c>
      <c r="B879" s="1" t="s">
        <v>13</v>
      </c>
      <c r="C879" s="1" t="s">
        <v>92</v>
      </c>
      <c r="D879" s="4">
        <v>9172.9</v>
      </c>
      <c r="E879" s="4">
        <v>13481.2</v>
      </c>
      <c r="F879" s="4">
        <v>22654.1</v>
      </c>
      <c r="H879" s="138">
        <f t="shared" si="13"/>
        <v>0.59508874773219866</v>
      </c>
    </row>
    <row r="880" spans="1:8">
      <c r="A880" s="6">
        <v>879</v>
      </c>
      <c r="B880" s="1" t="s">
        <v>13</v>
      </c>
      <c r="C880" s="1" t="s">
        <v>34</v>
      </c>
      <c r="D880" s="4">
        <v>1.323481242908015E-2</v>
      </c>
      <c r="E880" s="4">
        <v>6.1382655097157179E-3</v>
      </c>
      <c r="F880" s="4">
        <v>7.8405676238565911E-3</v>
      </c>
      <c r="H880" s="138">
        <f t="shared" si="13"/>
        <v>0.78288534761676465</v>
      </c>
    </row>
    <row r="881" spans="1:8">
      <c r="A881" s="10">
        <v>880</v>
      </c>
      <c r="B881" s="11" t="s">
        <v>13</v>
      </c>
      <c r="C881" s="11" t="s">
        <v>2</v>
      </c>
      <c r="D881" s="12">
        <v>693088.78000000014</v>
      </c>
      <c r="E881" s="12">
        <v>2196255.6</v>
      </c>
      <c r="F881" s="12">
        <v>2889344.3800000004</v>
      </c>
      <c r="H881" s="138">
        <f t="shared" si="13"/>
        <v>0.76012247456635817</v>
      </c>
    </row>
    <row r="882" spans="1:8">
      <c r="A882" s="6">
        <v>881</v>
      </c>
      <c r="B882" s="1" t="s">
        <v>14</v>
      </c>
      <c r="C882" s="1" t="s">
        <v>24</v>
      </c>
      <c r="D882" s="4">
        <v>15930.8</v>
      </c>
      <c r="E882" s="4">
        <v>719.9</v>
      </c>
      <c r="F882" s="4">
        <v>16650.7</v>
      </c>
      <c r="H882" s="138">
        <f t="shared" si="13"/>
        <v>4.3235419531911568E-2</v>
      </c>
    </row>
    <row r="883" spans="1:8">
      <c r="A883" s="6">
        <v>882</v>
      </c>
      <c r="B883" s="1" t="s">
        <v>14</v>
      </c>
      <c r="C883" s="1" t="s">
        <v>25</v>
      </c>
      <c r="D883" s="4">
        <v>0</v>
      </c>
      <c r="E883" s="4">
        <v>0</v>
      </c>
      <c r="F883" s="4">
        <v>0</v>
      </c>
      <c r="H883" s="138">
        <f t="shared" si="13"/>
        <v>0</v>
      </c>
    </row>
    <row r="884" spans="1:8">
      <c r="A884" s="6">
        <v>883</v>
      </c>
      <c r="B884" s="1" t="s">
        <v>14</v>
      </c>
      <c r="C884" s="1" t="s">
        <v>26</v>
      </c>
      <c r="D884" s="4">
        <v>0</v>
      </c>
      <c r="E884" s="4">
        <v>0</v>
      </c>
      <c r="F884" s="4">
        <v>0</v>
      </c>
      <c r="H884" s="138">
        <f t="shared" si="13"/>
        <v>0</v>
      </c>
    </row>
    <row r="885" spans="1:8">
      <c r="A885" s="6">
        <v>884</v>
      </c>
      <c r="B885" s="1" t="s">
        <v>14</v>
      </c>
      <c r="C885" s="1" t="s">
        <v>27</v>
      </c>
      <c r="D885" s="4">
        <v>2187.1999999999998</v>
      </c>
      <c r="E885" s="4">
        <v>0</v>
      </c>
      <c r="F885" s="4">
        <v>2187.1999999999998</v>
      </c>
      <c r="H885" s="138">
        <f t="shared" si="13"/>
        <v>0</v>
      </c>
    </row>
    <row r="886" spans="1:8">
      <c r="A886" s="6">
        <v>885</v>
      </c>
      <c r="B886" s="1" t="s">
        <v>14</v>
      </c>
      <c r="C886" s="1" t="s">
        <v>28</v>
      </c>
      <c r="D886" s="4">
        <v>2840.8</v>
      </c>
      <c r="E886" s="4">
        <v>0</v>
      </c>
      <c r="F886" s="4">
        <v>2840.8</v>
      </c>
      <c r="H886" s="138">
        <f t="shared" si="13"/>
        <v>0</v>
      </c>
    </row>
    <row r="887" spans="1:8">
      <c r="A887" s="6">
        <v>886</v>
      </c>
      <c r="B887" s="1" t="s">
        <v>14</v>
      </c>
      <c r="C887" s="1" t="s">
        <v>29</v>
      </c>
      <c r="D887" s="4">
        <v>0</v>
      </c>
      <c r="E887" s="4">
        <v>0</v>
      </c>
      <c r="F887" s="4">
        <v>0</v>
      </c>
      <c r="H887" s="138">
        <f t="shared" si="13"/>
        <v>0</v>
      </c>
    </row>
    <row r="888" spans="1:8">
      <c r="A888" s="6">
        <v>887</v>
      </c>
      <c r="B888" s="1" t="s">
        <v>14</v>
      </c>
      <c r="C888" s="1" t="s">
        <v>30</v>
      </c>
      <c r="D888" s="4">
        <v>3.7</v>
      </c>
      <c r="E888" s="4">
        <v>121.6</v>
      </c>
      <c r="F888" s="4">
        <v>125.3</v>
      </c>
      <c r="H888" s="138">
        <f t="shared" si="13"/>
        <v>0.97047086991221065</v>
      </c>
    </row>
    <row r="889" spans="1:8">
      <c r="A889" s="6">
        <v>888</v>
      </c>
      <c r="B889" s="1" t="s">
        <v>14</v>
      </c>
      <c r="C889" s="1" t="s">
        <v>31</v>
      </c>
      <c r="D889" s="4">
        <v>2758</v>
      </c>
      <c r="E889" s="4">
        <v>203</v>
      </c>
      <c r="F889" s="4">
        <v>2961</v>
      </c>
      <c r="H889" s="138">
        <f t="shared" si="13"/>
        <v>6.8557919621749411E-2</v>
      </c>
    </row>
    <row r="890" spans="1:8">
      <c r="A890" s="6">
        <v>889</v>
      </c>
      <c r="B890" s="1" t="s">
        <v>14</v>
      </c>
      <c r="C890" s="1" t="s">
        <v>32</v>
      </c>
      <c r="D890" s="4">
        <v>85.2</v>
      </c>
      <c r="E890" s="4">
        <v>251.3</v>
      </c>
      <c r="F890" s="4">
        <v>336.5</v>
      </c>
      <c r="H890" s="138">
        <f t="shared" si="13"/>
        <v>0.74680534918276376</v>
      </c>
    </row>
    <row r="891" spans="1:8">
      <c r="A891" s="7">
        <v>890</v>
      </c>
      <c r="B891" s="8" t="s">
        <v>14</v>
      </c>
      <c r="C891" s="8" t="s">
        <v>33</v>
      </c>
      <c r="D891" s="9">
        <v>23805.7</v>
      </c>
      <c r="E891" s="9">
        <v>1295.8</v>
      </c>
      <c r="F891" s="9">
        <v>25101.5</v>
      </c>
      <c r="H891" s="138">
        <f t="shared" si="13"/>
        <v>5.1622413003206975E-2</v>
      </c>
    </row>
    <row r="892" spans="1:8">
      <c r="A892" s="6">
        <v>891</v>
      </c>
      <c r="B892" s="1" t="s">
        <v>14</v>
      </c>
      <c r="C892" s="1" t="s">
        <v>34</v>
      </c>
      <c r="D892" s="4">
        <v>0.41112003384883727</v>
      </c>
      <c r="E892" s="4">
        <v>3.1337591324725453E-2</v>
      </c>
      <c r="F892" s="4">
        <v>0.25290113667733954</v>
      </c>
      <c r="H892" s="138">
        <f t="shared" si="13"/>
        <v>0.12391241785799915</v>
      </c>
    </row>
    <row r="893" spans="1:8">
      <c r="A893" s="6">
        <v>892</v>
      </c>
      <c r="B893" s="1" t="s">
        <v>14</v>
      </c>
      <c r="C893" s="1" t="s">
        <v>35</v>
      </c>
      <c r="D893" s="4">
        <v>161.5</v>
      </c>
      <c r="E893" s="4">
        <v>2410</v>
      </c>
      <c r="F893" s="4">
        <v>2571.5</v>
      </c>
      <c r="H893" s="138">
        <f t="shared" si="13"/>
        <v>0.9371961889947501</v>
      </c>
    </row>
    <row r="894" spans="1:8">
      <c r="A894" s="6">
        <v>893</v>
      </c>
      <c r="B894" s="1" t="s">
        <v>14</v>
      </c>
      <c r="C894" s="1" t="s">
        <v>36</v>
      </c>
      <c r="D894" s="4">
        <v>85.6</v>
      </c>
      <c r="E894" s="4">
        <v>293.10000000000002</v>
      </c>
      <c r="F894" s="4">
        <v>378.70000000000005</v>
      </c>
      <c r="H894" s="138">
        <f t="shared" si="13"/>
        <v>0.77396355954581464</v>
      </c>
    </row>
    <row r="895" spans="1:8">
      <c r="A895" s="6">
        <v>894</v>
      </c>
      <c r="B895" s="1" t="s">
        <v>14</v>
      </c>
      <c r="C895" s="1" t="s">
        <v>37</v>
      </c>
      <c r="D895" s="4">
        <v>0</v>
      </c>
      <c r="E895" s="4">
        <v>0</v>
      </c>
      <c r="F895" s="4">
        <v>0</v>
      </c>
      <c r="H895" s="138">
        <f t="shared" si="13"/>
        <v>0</v>
      </c>
    </row>
    <row r="896" spans="1:8">
      <c r="A896" s="6">
        <v>895</v>
      </c>
      <c r="B896" s="1" t="s">
        <v>14</v>
      </c>
      <c r="C896" s="1" t="s">
        <v>38</v>
      </c>
      <c r="D896" s="4">
        <v>139.6</v>
      </c>
      <c r="E896" s="4">
        <v>166</v>
      </c>
      <c r="F896" s="4">
        <v>305.60000000000002</v>
      </c>
      <c r="H896" s="138">
        <f t="shared" si="13"/>
        <v>0.54319371727748689</v>
      </c>
    </row>
    <row r="897" spans="1:8">
      <c r="A897" s="7">
        <v>896</v>
      </c>
      <c r="B897" s="8" t="s">
        <v>14</v>
      </c>
      <c r="C897" s="8" t="s">
        <v>39</v>
      </c>
      <c r="D897" s="9">
        <v>386.7</v>
      </c>
      <c r="E897" s="9">
        <v>2869.1</v>
      </c>
      <c r="F897" s="9">
        <v>3255.7999999999997</v>
      </c>
      <c r="H897" s="138">
        <f t="shared" si="13"/>
        <v>0.88122734811720627</v>
      </c>
    </row>
    <row r="898" spans="1:8">
      <c r="A898" s="6">
        <v>897</v>
      </c>
      <c r="B898" s="1" t="s">
        <v>14</v>
      </c>
      <c r="C898" s="1" t="s">
        <v>34</v>
      </c>
      <c r="D898" s="4">
        <v>6.6782374426858004E-3</v>
      </c>
      <c r="E898" s="4">
        <v>6.9386234966638219E-2</v>
      </c>
      <c r="F898" s="4">
        <v>3.2802642104817724E-2</v>
      </c>
      <c r="H898" s="138">
        <f t="shared" si="13"/>
        <v>2.1152636042219131</v>
      </c>
    </row>
    <row r="899" spans="1:8">
      <c r="A899" s="6">
        <v>898</v>
      </c>
      <c r="B899" s="1" t="s">
        <v>14</v>
      </c>
      <c r="C899" s="1" t="s">
        <v>40</v>
      </c>
      <c r="D899" s="4">
        <v>0</v>
      </c>
      <c r="E899" s="4">
        <v>0</v>
      </c>
      <c r="F899" s="4">
        <v>0</v>
      </c>
      <c r="H899" s="138">
        <f t="shared" ref="H899:H962" si="14">IFERROR(E899/F899,0)</f>
        <v>0</v>
      </c>
    </row>
    <row r="900" spans="1:8">
      <c r="A900" s="6">
        <v>899</v>
      </c>
      <c r="B900" s="1" t="s">
        <v>14</v>
      </c>
      <c r="C900" s="1" t="s">
        <v>41</v>
      </c>
      <c r="D900" s="4">
        <v>0</v>
      </c>
      <c r="E900" s="4">
        <v>0</v>
      </c>
      <c r="F900" s="4">
        <v>0</v>
      </c>
      <c r="H900" s="138">
        <f t="shared" si="14"/>
        <v>0</v>
      </c>
    </row>
    <row r="901" spans="1:8">
      <c r="A901" s="6">
        <v>900</v>
      </c>
      <c r="B901" s="1" t="s">
        <v>14</v>
      </c>
      <c r="C901" s="1" t="s">
        <v>42</v>
      </c>
      <c r="D901" s="4">
        <v>529.9</v>
      </c>
      <c r="E901" s="4">
        <v>654.1</v>
      </c>
      <c r="F901" s="4">
        <v>1184</v>
      </c>
      <c r="H901" s="138">
        <f t="shared" si="14"/>
        <v>0.55244932432432436</v>
      </c>
    </row>
    <row r="902" spans="1:8">
      <c r="A902" s="6">
        <v>901</v>
      </c>
      <c r="B902" s="1" t="s">
        <v>14</v>
      </c>
      <c r="C902" s="1" t="s">
        <v>43</v>
      </c>
      <c r="D902" s="4">
        <v>956.2</v>
      </c>
      <c r="E902" s="4">
        <v>7179</v>
      </c>
      <c r="F902" s="4">
        <v>8135.2</v>
      </c>
      <c r="H902" s="138">
        <f t="shared" si="14"/>
        <v>0.88246140230111125</v>
      </c>
    </row>
    <row r="903" spans="1:8">
      <c r="A903" s="6">
        <v>902</v>
      </c>
      <c r="B903" s="1" t="s">
        <v>14</v>
      </c>
      <c r="C903" s="1" t="s">
        <v>44</v>
      </c>
      <c r="D903" s="4">
        <v>0</v>
      </c>
      <c r="E903" s="4">
        <v>0</v>
      </c>
      <c r="F903" s="4">
        <v>0</v>
      </c>
      <c r="H903" s="138">
        <f t="shared" si="14"/>
        <v>0</v>
      </c>
    </row>
    <row r="904" spans="1:8">
      <c r="A904" s="6">
        <v>903</v>
      </c>
      <c r="B904" s="1" t="s">
        <v>14</v>
      </c>
      <c r="C904" s="1" t="s">
        <v>45</v>
      </c>
      <c r="D904" s="4">
        <v>0</v>
      </c>
      <c r="E904" s="4">
        <v>110.1</v>
      </c>
      <c r="F904" s="4">
        <v>110.1</v>
      </c>
      <c r="H904" s="138">
        <f t="shared" si="14"/>
        <v>1</v>
      </c>
    </row>
    <row r="905" spans="1:8">
      <c r="A905" s="7">
        <v>904</v>
      </c>
      <c r="B905" s="8" t="s">
        <v>14</v>
      </c>
      <c r="C905" s="8" t="s">
        <v>46</v>
      </c>
      <c r="D905" s="9">
        <v>1486.1</v>
      </c>
      <c r="E905" s="9">
        <v>7943.2000000000007</v>
      </c>
      <c r="F905" s="9">
        <v>9429.3000000000011</v>
      </c>
      <c r="H905" s="138">
        <f t="shared" si="14"/>
        <v>0.84239551186196215</v>
      </c>
    </row>
    <row r="906" spans="1:8">
      <c r="A906" s="6">
        <v>905</v>
      </c>
      <c r="B906" s="1" t="s">
        <v>14</v>
      </c>
      <c r="C906" s="1" t="s">
        <v>34</v>
      </c>
      <c r="D906" s="4">
        <v>2.5664672003039481E-2</v>
      </c>
      <c r="E906" s="4">
        <v>0.19209812888606209</v>
      </c>
      <c r="F906" s="4">
        <v>9.5001521346199963E-2</v>
      </c>
      <c r="H906" s="138">
        <f t="shared" si="14"/>
        <v>2.0220531857171777</v>
      </c>
    </row>
    <row r="907" spans="1:8">
      <c r="A907" s="6">
        <v>906</v>
      </c>
      <c r="B907" s="1" t="s">
        <v>14</v>
      </c>
      <c r="C907" s="1" t="s">
        <v>47</v>
      </c>
      <c r="D907" s="4">
        <v>5122.7</v>
      </c>
      <c r="E907" s="4">
        <v>238</v>
      </c>
      <c r="F907" s="4">
        <v>5360.7</v>
      </c>
      <c r="H907" s="138">
        <f t="shared" si="14"/>
        <v>4.4397186934542129E-2</v>
      </c>
    </row>
    <row r="908" spans="1:8">
      <c r="A908" s="6">
        <v>907</v>
      </c>
      <c r="B908" s="1" t="s">
        <v>14</v>
      </c>
      <c r="C908" s="1" t="s">
        <v>48</v>
      </c>
      <c r="D908" s="4">
        <v>2082.9</v>
      </c>
      <c r="E908" s="4">
        <v>34.200000000000003</v>
      </c>
      <c r="F908" s="4">
        <v>2117.1</v>
      </c>
      <c r="H908" s="138">
        <f t="shared" si="14"/>
        <v>1.615417316140003E-2</v>
      </c>
    </row>
    <row r="909" spans="1:8">
      <c r="A909" s="6">
        <v>908</v>
      </c>
      <c r="B909" s="1" t="s">
        <v>14</v>
      </c>
      <c r="C909" s="1" t="s">
        <v>49</v>
      </c>
      <c r="D909" s="4">
        <v>0</v>
      </c>
      <c r="E909" s="4">
        <v>0</v>
      </c>
      <c r="F909" s="4">
        <v>0</v>
      </c>
      <c r="H909" s="138">
        <f t="shared" si="14"/>
        <v>0</v>
      </c>
    </row>
    <row r="910" spans="1:8">
      <c r="A910" s="6">
        <v>909</v>
      </c>
      <c r="B910" s="1" t="s">
        <v>14</v>
      </c>
      <c r="C910" s="1" t="s">
        <v>50</v>
      </c>
      <c r="D910" s="4">
        <v>0</v>
      </c>
      <c r="E910" s="4">
        <v>0</v>
      </c>
      <c r="F910" s="4">
        <v>0</v>
      </c>
      <c r="H910" s="138">
        <f t="shared" si="14"/>
        <v>0</v>
      </c>
    </row>
    <row r="911" spans="1:8">
      <c r="A911" s="6">
        <v>910</v>
      </c>
      <c r="B911" s="1" t="s">
        <v>14</v>
      </c>
      <c r="C911" s="1" t="s">
        <v>51</v>
      </c>
      <c r="D911" s="4">
        <v>1020</v>
      </c>
      <c r="E911" s="4">
        <v>77.8</v>
      </c>
      <c r="F911" s="4">
        <v>1097.8</v>
      </c>
      <c r="H911" s="138">
        <f t="shared" si="14"/>
        <v>7.0869010748770264E-2</v>
      </c>
    </row>
    <row r="912" spans="1:8">
      <c r="A912" s="7">
        <v>911</v>
      </c>
      <c r="B912" s="8" t="s">
        <v>14</v>
      </c>
      <c r="C912" s="8" t="s">
        <v>52</v>
      </c>
      <c r="D912" s="9">
        <v>8225.6</v>
      </c>
      <c r="E912" s="9">
        <v>350</v>
      </c>
      <c r="F912" s="9">
        <v>8575.6</v>
      </c>
      <c r="H912" s="138">
        <f t="shared" si="14"/>
        <v>4.0813470777554921E-2</v>
      </c>
    </row>
    <row r="913" spans="1:8">
      <c r="A913" s="6">
        <v>912</v>
      </c>
      <c r="B913" s="1" t="s">
        <v>14</v>
      </c>
      <c r="C913" s="1" t="s">
        <v>34</v>
      </c>
      <c r="D913" s="4">
        <v>0.14205458988506936</v>
      </c>
      <c r="E913" s="4">
        <v>8.4643903099659735E-3</v>
      </c>
      <c r="F913" s="4">
        <v>8.6400373989211535E-2</v>
      </c>
      <c r="H913" s="138">
        <f t="shared" si="14"/>
        <v>9.7967056381293993E-2</v>
      </c>
    </row>
    <row r="914" spans="1:8">
      <c r="A914" s="6">
        <v>913</v>
      </c>
      <c r="B914" s="1" t="s">
        <v>14</v>
      </c>
      <c r="C914" s="1" t="s">
        <v>53</v>
      </c>
      <c r="D914" s="4">
        <v>1177.9000000000001</v>
      </c>
      <c r="E914" s="4">
        <v>926.2</v>
      </c>
      <c r="F914" s="4">
        <v>2104.1000000000004</v>
      </c>
      <c r="H914" s="138">
        <f t="shared" si="14"/>
        <v>0.44018820398270037</v>
      </c>
    </row>
    <row r="915" spans="1:8">
      <c r="A915" s="6">
        <v>914</v>
      </c>
      <c r="B915" s="1" t="s">
        <v>14</v>
      </c>
      <c r="C915" s="1" t="s">
        <v>54</v>
      </c>
      <c r="D915" s="4">
        <v>30.4</v>
      </c>
      <c r="E915" s="4">
        <v>333.6</v>
      </c>
      <c r="F915" s="4">
        <v>364</v>
      </c>
      <c r="H915" s="138">
        <f t="shared" si="14"/>
        <v>0.91648351648351656</v>
      </c>
    </row>
    <row r="916" spans="1:8">
      <c r="A916" s="6">
        <v>915</v>
      </c>
      <c r="B916" s="1" t="s">
        <v>14</v>
      </c>
      <c r="C916" s="1" t="s">
        <v>55</v>
      </c>
      <c r="D916" s="4">
        <v>431.6</v>
      </c>
      <c r="E916" s="4">
        <v>190.3</v>
      </c>
      <c r="F916" s="4">
        <v>621.90000000000009</v>
      </c>
      <c r="H916" s="138">
        <f t="shared" si="14"/>
        <v>0.30599774883421771</v>
      </c>
    </row>
    <row r="917" spans="1:8">
      <c r="A917" s="6">
        <v>916</v>
      </c>
      <c r="B917" s="1" t="s">
        <v>14</v>
      </c>
      <c r="C917" s="1" t="s">
        <v>56</v>
      </c>
      <c r="D917" s="4">
        <v>677.9</v>
      </c>
      <c r="E917" s="4">
        <v>0</v>
      </c>
      <c r="F917" s="4">
        <v>677.9</v>
      </c>
      <c r="H917" s="138">
        <f t="shared" si="14"/>
        <v>0</v>
      </c>
    </row>
    <row r="918" spans="1:8">
      <c r="A918" s="6">
        <v>917</v>
      </c>
      <c r="B918" s="1" t="s">
        <v>14</v>
      </c>
      <c r="C918" s="1" t="s">
        <v>57</v>
      </c>
      <c r="D918" s="4">
        <v>5637.4</v>
      </c>
      <c r="E918" s="4">
        <v>8480.7000000000007</v>
      </c>
      <c r="F918" s="4">
        <v>14118.1</v>
      </c>
      <c r="H918" s="138">
        <f t="shared" si="14"/>
        <v>0.60069697763863417</v>
      </c>
    </row>
    <row r="919" spans="1:8">
      <c r="A919" s="6">
        <v>918</v>
      </c>
      <c r="B919" s="1" t="s">
        <v>14</v>
      </c>
      <c r="C919" s="1" t="s">
        <v>58</v>
      </c>
      <c r="D919" s="4">
        <v>2109.5</v>
      </c>
      <c r="E919" s="4">
        <v>1536.8</v>
      </c>
      <c r="F919" s="4">
        <v>3646.3</v>
      </c>
      <c r="H919" s="138">
        <f t="shared" si="14"/>
        <v>0.4214683377670515</v>
      </c>
    </row>
    <row r="920" spans="1:8">
      <c r="A920" s="6">
        <v>919</v>
      </c>
      <c r="B920" s="1" t="s">
        <v>14</v>
      </c>
      <c r="C920" s="1" t="s">
        <v>59</v>
      </c>
      <c r="D920" s="4">
        <v>0</v>
      </c>
      <c r="E920" s="4">
        <v>6.5</v>
      </c>
      <c r="F920" s="4">
        <v>6.5</v>
      </c>
      <c r="H920" s="138">
        <f t="shared" si="14"/>
        <v>1</v>
      </c>
    </row>
    <row r="921" spans="1:8">
      <c r="A921" s="7">
        <v>920</v>
      </c>
      <c r="B921" s="8" t="s">
        <v>14</v>
      </c>
      <c r="C921" s="8" t="s">
        <v>60</v>
      </c>
      <c r="D921" s="9">
        <v>10064.700000000001</v>
      </c>
      <c r="E921" s="9">
        <v>11474.1</v>
      </c>
      <c r="F921" s="9">
        <v>21538.800000000003</v>
      </c>
      <c r="H921" s="138">
        <f t="shared" si="14"/>
        <v>0.53271770015042619</v>
      </c>
    </row>
    <row r="922" spans="1:8">
      <c r="A922" s="6">
        <v>921</v>
      </c>
      <c r="B922" s="1" t="s">
        <v>14</v>
      </c>
      <c r="C922" s="1" t="s">
        <v>34</v>
      </c>
      <c r="D922" s="4">
        <v>0.17381550656684713</v>
      </c>
      <c r="E922" s="4">
        <v>0.27748931673023025</v>
      </c>
      <c r="F922" s="4">
        <v>0.21700643398465758</v>
      </c>
      <c r="H922" s="138">
        <f t="shared" si="14"/>
        <v>1.2787146981542898</v>
      </c>
    </row>
    <row r="923" spans="1:8">
      <c r="A923" s="6">
        <v>922</v>
      </c>
      <c r="B923" s="1" t="s">
        <v>14</v>
      </c>
      <c r="C923" s="1" t="s">
        <v>61</v>
      </c>
      <c r="D923" s="4">
        <v>1568.7</v>
      </c>
      <c r="E923" s="4">
        <v>28</v>
      </c>
      <c r="F923" s="4">
        <v>1596.7</v>
      </c>
      <c r="H923" s="138">
        <f t="shared" si="14"/>
        <v>1.7536168347216132E-2</v>
      </c>
    </row>
    <row r="924" spans="1:8">
      <c r="A924" s="6">
        <v>923</v>
      </c>
      <c r="B924" s="1" t="s">
        <v>14</v>
      </c>
      <c r="C924" s="1" t="s">
        <v>62</v>
      </c>
      <c r="D924" s="4">
        <v>0</v>
      </c>
      <c r="E924" s="4">
        <v>0</v>
      </c>
      <c r="F924" s="4">
        <v>0</v>
      </c>
      <c r="H924" s="138">
        <f t="shared" si="14"/>
        <v>0</v>
      </c>
    </row>
    <row r="925" spans="1:8">
      <c r="A925" s="6">
        <v>924</v>
      </c>
      <c r="B925" s="1" t="s">
        <v>14</v>
      </c>
      <c r="C925" s="1" t="s">
        <v>63</v>
      </c>
      <c r="D925" s="4">
        <v>2211.9</v>
      </c>
      <c r="E925" s="4">
        <v>2522.4</v>
      </c>
      <c r="F925" s="4">
        <v>4734.3</v>
      </c>
      <c r="H925" s="138">
        <f t="shared" si="14"/>
        <v>0.5327925986946328</v>
      </c>
    </row>
    <row r="926" spans="1:8">
      <c r="A926" s="6">
        <v>925</v>
      </c>
      <c r="B926" s="1" t="s">
        <v>14</v>
      </c>
      <c r="C926" s="1" t="s">
        <v>64</v>
      </c>
      <c r="D926" s="4">
        <v>207</v>
      </c>
      <c r="E926" s="4">
        <v>17.399999999999999</v>
      </c>
      <c r="F926" s="4">
        <v>224.4</v>
      </c>
      <c r="H926" s="138">
        <f t="shared" si="14"/>
        <v>7.7540106951871648E-2</v>
      </c>
    </row>
    <row r="927" spans="1:8">
      <c r="A927" s="6">
        <v>926</v>
      </c>
      <c r="B927" s="1" t="s">
        <v>14</v>
      </c>
      <c r="C927" s="1" t="s">
        <v>65</v>
      </c>
      <c r="D927" s="4">
        <v>1799.8</v>
      </c>
      <c r="E927" s="4">
        <v>117.7</v>
      </c>
      <c r="F927" s="4">
        <v>1917.5</v>
      </c>
      <c r="H927" s="138">
        <f t="shared" si="14"/>
        <v>6.138200782268579E-2</v>
      </c>
    </row>
    <row r="928" spans="1:8">
      <c r="A928" s="7">
        <v>927</v>
      </c>
      <c r="B928" s="8" t="s">
        <v>14</v>
      </c>
      <c r="C928" s="8" t="s">
        <v>66</v>
      </c>
      <c r="D928" s="9">
        <v>5787.4000000000005</v>
      </c>
      <c r="E928" s="9">
        <v>2685.5</v>
      </c>
      <c r="F928" s="9">
        <v>8472.9000000000015</v>
      </c>
      <c r="H928" s="138">
        <f t="shared" si="14"/>
        <v>0.31695169304488424</v>
      </c>
    </row>
    <row r="929" spans="1:8">
      <c r="A929" s="6">
        <v>928</v>
      </c>
      <c r="B929" s="1" t="s">
        <v>14</v>
      </c>
      <c r="C929" s="1" t="s">
        <v>34</v>
      </c>
      <c r="D929" s="4">
        <v>9.9947327064390495E-2</v>
      </c>
      <c r="E929" s="4">
        <v>6.4946057649753211E-2</v>
      </c>
      <c r="F929" s="4">
        <v>8.5365657070431283E-2</v>
      </c>
      <c r="H929" s="138">
        <f t="shared" si="14"/>
        <v>0.76079842736018777</v>
      </c>
    </row>
    <row r="930" spans="1:8">
      <c r="A930" s="6">
        <v>929</v>
      </c>
      <c r="B930" s="1" t="s">
        <v>14</v>
      </c>
      <c r="C930" s="1" t="s">
        <v>67</v>
      </c>
      <c r="D930" s="4">
        <v>478.6</v>
      </c>
      <c r="E930" s="4">
        <v>56.7</v>
      </c>
      <c r="F930" s="4">
        <v>535.30000000000007</v>
      </c>
      <c r="H930" s="138">
        <f t="shared" si="14"/>
        <v>0.10592191294601157</v>
      </c>
    </row>
    <row r="931" spans="1:8">
      <c r="A931" s="6">
        <v>930</v>
      </c>
      <c r="B931" s="1" t="s">
        <v>14</v>
      </c>
      <c r="C931" s="1" t="s">
        <v>68</v>
      </c>
      <c r="D931" s="4">
        <v>856.2</v>
      </c>
      <c r="E931" s="4">
        <v>0</v>
      </c>
      <c r="F931" s="4">
        <v>856.2</v>
      </c>
      <c r="H931" s="138">
        <f t="shared" si="14"/>
        <v>0</v>
      </c>
    </row>
    <row r="932" spans="1:8">
      <c r="A932" s="6">
        <v>931</v>
      </c>
      <c r="B932" s="1" t="s">
        <v>14</v>
      </c>
      <c r="C932" s="1" t="s">
        <v>69</v>
      </c>
      <c r="D932" s="4">
        <v>1460.6</v>
      </c>
      <c r="E932" s="4">
        <v>5.7</v>
      </c>
      <c r="F932" s="4">
        <v>1466.3</v>
      </c>
      <c r="H932" s="138">
        <f t="shared" si="14"/>
        <v>3.8873354702311943E-3</v>
      </c>
    </row>
    <row r="933" spans="1:8">
      <c r="A933" s="6">
        <v>932</v>
      </c>
      <c r="B933" s="1" t="s">
        <v>14</v>
      </c>
      <c r="C933" s="1" t="s">
        <v>70</v>
      </c>
      <c r="D933" s="4">
        <v>554.70000000000005</v>
      </c>
      <c r="E933" s="4">
        <v>49.7</v>
      </c>
      <c r="F933" s="4">
        <v>604.40000000000009</v>
      </c>
      <c r="H933" s="138">
        <f t="shared" si="14"/>
        <v>8.2230311052283248E-2</v>
      </c>
    </row>
    <row r="934" spans="1:8">
      <c r="A934" s="6">
        <v>933</v>
      </c>
      <c r="B934" s="1" t="s">
        <v>14</v>
      </c>
      <c r="C934" s="1" t="s">
        <v>71</v>
      </c>
      <c r="D934" s="4">
        <v>2043.8</v>
      </c>
      <c r="E934" s="4">
        <v>824.3</v>
      </c>
      <c r="F934" s="4">
        <v>2868.1</v>
      </c>
      <c r="H934" s="138">
        <f t="shared" si="14"/>
        <v>0.28740281022279557</v>
      </c>
    </row>
    <row r="935" spans="1:8">
      <c r="A935" s="6">
        <v>934</v>
      </c>
      <c r="B935" s="1" t="s">
        <v>14</v>
      </c>
      <c r="C935" s="1" t="s">
        <v>72</v>
      </c>
      <c r="D935" s="4">
        <v>0</v>
      </c>
      <c r="E935" s="4">
        <v>0</v>
      </c>
      <c r="F935" s="4">
        <v>0</v>
      </c>
      <c r="H935" s="138">
        <f t="shared" si="14"/>
        <v>0</v>
      </c>
    </row>
    <row r="936" spans="1:8">
      <c r="A936" s="6">
        <v>935</v>
      </c>
      <c r="B936" s="1" t="s">
        <v>14</v>
      </c>
      <c r="C936" s="1" t="s">
        <v>73</v>
      </c>
      <c r="D936" s="4">
        <v>14.4</v>
      </c>
      <c r="E936" s="4">
        <v>0</v>
      </c>
      <c r="F936" s="4">
        <v>14.4</v>
      </c>
      <c r="H936" s="138">
        <f t="shared" si="14"/>
        <v>0</v>
      </c>
    </row>
    <row r="937" spans="1:8">
      <c r="A937" s="6">
        <v>936</v>
      </c>
      <c r="B937" s="1" t="s">
        <v>14</v>
      </c>
      <c r="C937" s="1" t="s">
        <v>74</v>
      </c>
      <c r="D937" s="4">
        <v>0</v>
      </c>
      <c r="E937" s="4">
        <v>6161.5</v>
      </c>
      <c r="F937" s="4">
        <v>6161.5</v>
      </c>
      <c r="H937" s="138">
        <f t="shared" si="14"/>
        <v>1</v>
      </c>
    </row>
    <row r="938" spans="1:8">
      <c r="A938" s="6">
        <v>937</v>
      </c>
      <c r="B938" s="1" t="s">
        <v>14</v>
      </c>
      <c r="C938" s="1" t="s">
        <v>75</v>
      </c>
      <c r="D938" s="4">
        <v>1711.4</v>
      </c>
      <c r="E938" s="4">
        <v>0.3</v>
      </c>
      <c r="F938" s="4">
        <v>1711.7</v>
      </c>
      <c r="H938" s="138">
        <f t="shared" si="14"/>
        <v>1.752643570719168E-4</v>
      </c>
    </row>
    <row r="939" spans="1:8">
      <c r="A939" s="6">
        <v>938</v>
      </c>
      <c r="B939" s="1" t="s">
        <v>14</v>
      </c>
      <c r="C939" s="1" t="s">
        <v>76</v>
      </c>
      <c r="D939" s="4">
        <v>60.6</v>
      </c>
      <c r="E939" s="4">
        <v>0</v>
      </c>
      <c r="F939" s="4">
        <v>60.6</v>
      </c>
      <c r="H939" s="138">
        <f t="shared" si="14"/>
        <v>0</v>
      </c>
    </row>
    <row r="940" spans="1:8">
      <c r="A940" s="6">
        <v>939</v>
      </c>
      <c r="B940" s="1" t="s">
        <v>14</v>
      </c>
      <c r="C940" s="1" t="s">
        <v>77</v>
      </c>
      <c r="D940" s="4">
        <v>67.099999999999994</v>
      </c>
      <c r="E940" s="4">
        <v>0</v>
      </c>
      <c r="F940" s="4">
        <v>67.099999999999994</v>
      </c>
      <c r="H940" s="138">
        <f t="shared" si="14"/>
        <v>0</v>
      </c>
    </row>
    <row r="941" spans="1:8">
      <c r="A941" s="6">
        <v>940</v>
      </c>
      <c r="B941" s="1" t="s">
        <v>14</v>
      </c>
      <c r="C941" s="1" t="s">
        <v>78</v>
      </c>
      <c r="D941" s="4">
        <v>323.3</v>
      </c>
      <c r="E941" s="4">
        <v>179.7</v>
      </c>
      <c r="F941" s="4">
        <v>503</v>
      </c>
      <c r="H941" s="138">
        <f t="shared" si="14"/>
        <v>0.35725646123260435</v>
      </c>
    </row>
    <row r="942" spans="1:8">
      <c r="A942" s="6">
        <v>941</v>
      </c>
      <c r="B942" s="1" t="s">
        <v>14</v>
      </c>
      <c r="C942" s="1" t="s">
        <v>79</v>
      </c>
      <c r="D942" s="4">
        <v>0</v>
      </c>
      <c r="E942" s="4">
        <v>0</v>
      </c>
      <c r="F942" s="4">
        <v>0</v>
      </c>
      <c r="H942" s="138">
        <f t="shared" si="14"/>
        <v>0</v>
      </c>
    </row>
    <row r="943" spans="1:8">
      <c r="A943" s="7">
        <v>942</v>
      </c>
      <c r="B943" s="8" t="s">
        <v>14</v>
      </c>
      <c r="C943" s="8" t="s">
        <v>80</v>
      </c>
      <c r="D943" s="9">
        <v>7570.7000000000016</v>
      </c>
      <c r="E943" s="9">
        <v>7277.9</v>
      </c>
      <c r="F943" s="9">
        <v>14848.600000000002</v>
      </c>
      <c r="H943" s="138">
        <f t="shared" si="14"/>
        <v>0.49014048462481302</v>
      </c>
    </row>
    <row r="944" spans="1:8">
      <c r="A944" s="6">
        <v>943</v>
      </c>
      <c r="B944" s="1" t="s">
        <v>14</v>
      </c>
      <c r="C944" s="1" t="s">
        <v>34</v>
      </c>
      <c r="D944" s="4">
        <v>0.13074458807173883</v>
      </c>
      <c r="E944" s="4">
        <v>0.17600853210543244</v>
      </c>
      <c r="F944" s="4">
        <v>0.14960172970010338</v>
      </c>
      <c r="H944" s="138">
        <f t="shared" si="14"/>
        <v>1.176514017974692</v>
      </c>
    </row>
    <row r="945" spans="1:8">
      <c r="A945" s="6">
        <v>944</v>
      </c>
      <c r="B945" s="1" t="s">
        <v>14</v>
      </c>
      <c r="C945" s="1" t="s">
        <v>81</v>
      </c>
      <c r="D945" s="4">
        <v>0</v>
      </c>
      <c r="E945" s="4">
        <v>2151.9</v>
      </c>
      <c r="F945" s="4">
        <v>2151.9</v>
      </c>
      <c r="H945" s="138">
        <f t="shared" si="14"/>
        <v>1</v>
      </c>
    </row>
    <row r="946" spans="1:8">
      <c r="A946" s="6">
        <v>945</v>
      </c>
      <c r="B946" s="1" t="s">
        <v>14</v>
      </c>
      <c r="C946" s="1" t="s">
        <v>82</v>
      </c>
      <c r="D946" s="4">
        <v>0</v>
      </c>
      <c r="E946" s="4">
        <v>87.5</v>
      </c>
      <c r="F946" s="4">
        <v>87.5</v>
      </c>
      <c r="H946" s="138">
        <f t="shared" si="14"/>
        <v>1</v>
      </c>
    </row>
    <row r="947" spans="1:8">
      <c r="A947" s="6">
        <v>946</v>
      </c>
      <c r="B947" s="1" t="s">
        <v>14</v>
      </c>
      <c r="C947" s="1" t="s">
        <v>83</v>
      </c>
      <c r="D947" s="4">
        <v>0</v>
      </c>
      <c r="E947" s="4">
        <v>210.5</v>
      </c>
      <c r="F947" s="4">
        <v>210.5</v>
      </c>
      <c r="H947" s="138">
        <f t="shared" si="14"/>
        <v>1</v>
      </c>
    </row>
    <row r="948" spans="1:8">
      <c r="A948" s="6">
        <v>947</v>
      </c>
      <c r="B948" s="1" t="s">
        <v>14</v>
      </c>
      <c r="C948" s="1" t="s">
        <v>84</v>
      </c>
      <c r="D948" s="4">
        <v>0</v>
      </c>
      <c r="E948" s="4">
        <v>2612.3000000000002</v>
      </c>
      <c r="F948" s="4">
        <v>2612.3000000000002</v>
      </c>
      <c r="H948" s="138">
        <f t="shared" si="14"/>
        <v>1</v>
      </c>
    </row>
    <row r="949" spans="1:8">
      <c r="A949" s="6">
        <v>948</v>
      </c>
      <c r="B949" s="1" t="s">
        <v>14</v>
      </c>
      <c r="C949" s="1" t="s">
        <v>85</v>
      </c>
      <c r="D949" s="4">
        <v>0</v>
      </c>
      <c r="E949" s="4">
        <v>2179.9</v>
      </c>
      <c r="F949" s="4">
        <v>2179.9</v>
      </c>
      <c r="H949" s="138">
        <f t="shared" si="14"/>
        <v>1</v>
      </c>
    </row>
    <row r="950" spans="1:8">
      <c r="A950" s="6">
        <v>949</v>
      </c>
      <c r="B950" s="1" t="s">
        <v>14</v>
      </c>
      <c r="C950" s="1" t="s">
        <v>86</v>
      </c>
      <c r="D950" s="4">
        <v>0</v>
      </c>
      <c r="E950" s="4">
        <v>0</v>
      </c>
      <c r="F950" s="4">
        <v>0</v>
      </c>
      <c r="H950" s="138">
        <f t="shared" si="14"/>
        <v>0</v>
      </c>
    </row>
    <row r="951" spans="1:8">
      <c r="A951" s="7">
        <v>950</v>
      </c>
      <c r="B951" s="8" t="s">
        <v>14</v>
      </c>
      <c r="C951" s="8" t="s">
        <v>87</v>
      </c>
      <c r="D951" s="9">
        <v>0</v>
      </c>
      <c r="E951" s="9">
        <v>7242.1</v>
      </c>
      <c r="F951" s="9">
        <v>7242.1</v>
      </c>
      <c r="H951" s="138">
        <f t="shared" si="14"/>
        <v>1</v>
      </c>
    </row>
    <row r="952" spans="1:8">
      <c r="A952" s="6">
        <v>951</v>
      </c>
      <c r="B952" s="1" t="s">
        <v>14</v>
      </c>
      <c r="C952" s="1" t="s">
        <v>34</v>
      </c>
      <c r="D952" s="4">
        <v>0</v>
      </c>
      <c r="E952" s="4">
        <v>0.17514274589658452</v>
      </c>
      <c r="F952" s="4">
        <v>7.2965174269703448E-2</v>
      </c>
      <c r="H952" s="138">
        <f t="shared" si="14"/>
        <v>2.4003608248669281</v>
      </c>
    </row>
    <row r="953" spans="1:8">
      <c r="A953" s="6">
        <v>952</v>
      </c>
      <c r="B953" s="1" t="s">
        <v>14</v>
      </c>
      <c r="C953" s="1" t="s">
        <v>88</v>
      </c>
      <c r="D953" s="4">
        <v>0</v>
      </c>
      <c r="E953" s="4">
        <v>0</v>
      </c>
      <c r="F953" s="4">
        <v>0</v>
      </c>
      <c r="H953" s="138">
        <f t="shared" si="14"/>
        <v>0</v>
      </c>
    </row>
    <row r="954" spans="1:8">
      <c r="A954" s="6">
        <v>953</v>
      </c>
      <c r="B954" s="1" t="s">
        <v>14</v>
      </c>
      <c r="C954" s="1" t="s">
        <v>89</v>
      </c>
      <c r="D954" s="4">
        <v>0</v>
      </c>
      <c r="E954" s="4">
        <v>0</v>
      </c>
      <c r="F954" s="4">
        <v>0</v>
      </c>
      <c r="H954" s="138">
        <f t="shared" si="14"/>
        <v>0</v>
      </c>
    </row>
    <row r="955" spans="1:8">
      <c r="A955" s="7">
        <v>954</v>
      </c>
      <c r="B955" s="8" t="s">
        <v>14</v>
      </c>
      <c r="C955" s="8" t="s">
        <v>90</v>
      </c>
      <c r="D955" s="9">
        <v>0</v>
      </c>
      <c r="E955" s="9">
        <v>0</v>
      </c>
      <c r="F955" s="9">
        <v>0</v>
      </c>
      <c r="H955" s="138">
        <f t="shared" si="14"/>
        <v>0</v>
      </c>
    </row>
    <row r="956" spans="1:8">
      <c r="A956" s="6">
        <v>955</v>
      </c>
      <c r="B956" s="1" t="s">
        <v>14</v>
      </c>
      <c r="C956" s="1" t="s">
        <v>34</v>
      </c>
      <c r="D956" s="4">
        <v>0</v>
      </c>
      <c r="E956" s="4">
        <v>0</v>
      </c>
      <c r="F956" s="4">
        <v>0</v>
      </c>
      <c r="H956" s="138">
        <f t="shared" si="14"/>
        <v>0</v>
      </c>
    </row>
    <row r="957" spans="1:8">
      <c r="A957" s="6">
        <v>956</v>
      </c>
      <c r="B957" s="1" t="s">
        <v>14</v>
      </c>
      <c r="C957" s="1" t="s">
        <v>91</v>
      </c>
      <c r="D957" s="4">
        <v>0</v>
      </c>
      <c r="E957" s="4">
        <v>0</v>
      </c>
      <c r="F957" s="4">
        <v>0</v>
      </c>
      <c r="H957" s="138">
        <f t="shared" si="14"/>
        <v>0</v>
      </c>
    </row>
    <row r="958" spans="1:8">
      <c r="A958" s="6">
        <v>957</v>
      </c>
      <c r="B958" s="1" t="s">
        <v>14</v>
      </c>
      <c r="C958" s="1" t="s">
        <v>34</v>
      </c>
      <c r="D958" s="4">
        <v>0</v>
      </c>
      <c r="E958" s="4">
        <v>0</v>
      </c>
      <c r="F958" s="4">
        <v>0</v>
      </c>
      <c r="H958" s="138">
        <f t="shared" si="14"/>
        <v>0</v>
      </c>
    </row>
    <row r="959" spans="1:8">
      <c r="A959" s="6">
        <v>958</v>
      </c>
      <c r="B959" s="1" t="s">
        <v>14</v>
      </c>
      <c r="C959" s="1" t="s">
        <v>92</v>
      </c>
      <c r="D959" s="4">
        <v>577.6</v>
      </c>
      <c r="E959" s="4">
        <v>212</v>
      </c>
      <c r="F959" s="4">
        <v>789.6</v>
      </c>
      <c r="H959" s="138">
        <f t="shared" si="14"/>
        <v>0.26849037487335359</v>
      </c>
    </row>
    <row r="960" spans="1:8">
      <c r="A960" s="6">
        <v>959</v>
      </c>
      <c r="B960" s="1" t="s">
        <v>14</v>
      </c>
      <c r="C960" s="1" t="s">
        <v>34</v>
      </c>
      <c r="D960" s="4">
        <v>9.975045117391567E-3</v>
      </c>
      <c r="E960" s="4">
        <v>5.1270021306079614E-3</v>
      </c>
      <c r="F960" s="4">
        <v>7.9553308575354992E-3</v>
      </c>
      <c r="H960" s="138">
        <f t="shared" si="14"/>
        <v>0.64447377769983383</v>
      </c>
    </row>
    <row r="961" spans="1:8">
      <c r="A961" s="10">
        <v>960</v>
      </c>
      <c r="B961" s="11" t="s">
        <v>14</v>
      </c>
      <c r="C961" s="11" t="s">
        <v>2</v>
      </c>
      <c r="D961" s="12">
        <v>57904.500000000007</v>
      </c>
      <c r="E961" s="12">
        <v>41349.699999999997</v>
      </c>
      <c r="F961" s="12">
        <v>99254.200000000012</v>
      </c>
      <c r="H961" s="138">
        <f t="shared" si="14"/>
        <v>0.41660403287719805</v>
      </c>
    </row>
    <row r="962" spans="1:8">
      <c r="A962" s="6">
        <v>961</v>
      </c>
      <c r="B962" s="1" t="s">
        <v>15</v>
      </c>
      <c r="C962" s="1" t="s">
        <v>24</v>
      </c>
      <c r="D962" s="4">
        <v>309934.8</v>
      </c>
      <c r="E962" s="4">
        <v>21497.200000000001</v>
      </c>
      <c r="F962" s="4">
        <v>331432</v>
      </c>
      <c r="H962" s="138">
        <f t="shared" si="14"/>
        <v>6.4861570397547613E-2</v>
      </c>
    </row>
    <row r="963" spans="1:8">
      <c r="A963" s="6">
        <v>962</v>
      </c>
      <c r="B963" s="1" t="s">
        <v>15</v>
      </c>
      <c r="C963" s="1" t="s">
        <v>25</v>
      </c>
      <c r="D963" s="4">
        <v>289.89999999999998</v>
      </c>
      <c r="E963" s="4">
        <v>2050.4</v>
      </c>
      <c r="F963" s="4">
        <v>2340.3000000000002</v>
      </c>
      <c r="H963" s="138">
        <f t="shared" ref="H963:H1026" si="15">IFERROR(E963/F963,0)</f>
        <v>0.87612699226594881</v>
      </c>
    </row>
    <row r="964" spans="1:8">
      <c r="A964" s="6">
        <v>963</v>
      </c>
      <c r="B964" s="1" t="s">
        <v>15</v>
      </c>
      <c r="C964" s="1" t="s">
        <v>26</v>
      </c>
      <c r="D964" s="4">
        <v>0</v>
      </c>
      <c r="E964" s="4">
        <v>0</v>
      </c>
      <c r="F964" s="4">
        <v>0</v>
      </c>
      <c r="H964" s="138">
        <f t="shared" si="15"/>
        <v>0</v>
      </c>
    </row>
    <row r="965" spans="1:8">
      <c r="A965" s="6">
        <v>964</v>
      </c>
      <c r="B965" s="1" t="s">
        <v>15</v>
      </c>
      <c r="C965" s="1" t="s">
        <v>27</v>
      </c>
      <c r="D965" s="4">
        <v>92017</v>
      </c>
      <c r="E965" s="4">
        <v>0</v>
      </c>
      <c r="F965" s="4">
        <v>92017</v>
      </c>
      <c r="H965" s="138">
        <f t="shared" si="15"/>
        <v>0</v>
      </c>
    </row>
    <row r="966" spans="1:8">
      <c r="A966" s="6">
        <v>965</v>
      </c>
      <c r="B966" s="1" t="s">
        <v>15</v>
      </c>
      <c r="C966" s="1" t="s">
        <v>28</v>
      </c>
      <c r="D966" s="4">
        <v>6844.8</v>
      </c>
      <c r="E966" s="4">
        <v>308.2</v>
      </c>
      <c r="F966" s="4">
        <v>7153</v>
      </c>
      <c r="H966" s="138">
        <f t="shared" si="15"/>
        <v>4.3086816720257236E-2</v>
      </c>
    </row>
    <row r="967" spans="1:8">
      <c r="A967" s="6">
        <v>966</v>
      </c>
      <c r="B967" s="1" t="s">
        <v>15</v>
      </c>
      <c r="C967" s="1" t="s">
        <v>29</v>
      </c>
      <c r="D967" s="4">
        <v>0</v>
      </c>
      <c r="E967" s="4">
        <v>0</v>
      </c>
      <c r="F967" s="4">
        <v>0</v>
      </c>
      <c r="H967" s="138">
        <f t="shared" si="15"/>
        <v>0</v>
      </c>
    </row>
    <row r="968" spans="1:8">
      <c r="A968" s="6">
        <v>967</v>
      </c>
      <c r="B968" s="1" t="s">
        <v>15</v>
      </c>
      <c r="C968" s="1" t="s">
        <v>30</v>
      </c>
      <c r="D968" s="4">
        <v>15280.9</v>
      </c>
      <c r="E968" s="4">
        <v>80.900000000000006</v>
      </c>
      <c r="F968" s="4">
        <v>15361.8</v>
      </c>
      <c r="H968" s="138">
        <f t="shared" si="15"/>
        <v>5.2663099376375174E-3</v>
      </c>
    </row>
    <row r="969" spans="1:8">
      <c r="A969" s="6">
        <v>968</v>
      </c>
      <c r="B969" s="1" t="s">
        <v>15</v>
      </c>
      <c r="C969" s="1" t="s">
        <v>31</v>
      </c>
      <c r="D969" s="4">
        <v>62654.3</v>
      </c>
      <c r="E969" s="4">
        <v>37836</v>
      </c>
      <c r="F969" s="4">
        <v>100490.3</v>
      </c>
      <c r="H969" s="138">
        <f t="shared" si="15"/>
        <v>0.37651395209288857</v>
      </c>
    </row>
    <row r="970" spans="1:8">
      <c r="A970" s="6">
        <v>969</v>
      </c>
      <c r="B970" s="1" t="s">
        <v>15</v>
      </c>
      <c r="C970" s="1" t="s">
        <v>32</v>
      </c>
      <c r="D970" s="4">
        <v>1201.9000000000001</v>
      </c>
      <c r="E970" s="4">
        <v>4.2</v>
      </c>
      <c r="F970" s="4">
        <v>1206.1000000000001</v>
      </c>
      <c r="H970" s="138">
        <f t="shared" si="15"/>
        <v>3.4822983168891464E-3</v>
      </c>
    </row>
    <row r="971" spans="1:8">
      <c r="A971" s="7">
        <v>970</v>
      </c>
      <c r="B971" s="8" t="s">
        <v>15</v>
      </c>
      <c r="C971" s="8" t="s">
        <v>33</v>
      </c>
      <c r="D971" s="9">
        <v>488223.60000000003</v>
      </c>
      <c r="E971" s="9">
        <v>61776.9</v>
      </c>
      <c r="F971" s="9">
        <v>550000.5</v>
      </c>
      <c r="H971" s="138">
        <f t="shared" si="15"/>
        <v>0.11232153425315068</v>
      </c>
    </row>
    <row r="972" spans="1:8">
      <c r="A972" s="6">
        <v>971</v>
      </c>
      <c r="B972" s="1" t="s">
        <v>15</v>
      </c>
      <c r="C972" s="1" t="s">
        <v>34</v>
      </c>
      <c r="D972" s="4">
        <v>0.43808793997354722</v>
      </c>
      <c r="E972" s="4">
        <v>4.6247083210747719E-2</v>
      </c>
      <c r="F972" s="4">
        <v>0.22446773646532206</v>
      </c>
      <c r="H972" s="138">
        <f t="shared" si="15"/>
        <v>0.20602997980465854</v>
      </c>
    </row>
    <row r="973" spans="1:8">
      <c r="A973" s="6">
        <v>972</v>
      </c>
      <c r="B973" s="1" t="s">
        <v>15</v>
      </c>
      <c r="C973" s="1" t="s">
        <v>35</v>
      </c>
      <c r="D973" s="4">
        <v>46531.6</v>
      </c>
      <c r="E973" s="4">
        <v>261769.3</v>
      </c>
      <c r="F973" s="4">
        <v>308300.89999999997</v>
      </c>
      <c r="H973" s="138">
        <f t="shared" si="15"/>
        <v>0.84907082658532629</v>
      </c>
    </row>
    <row r="974" spans="1:8">
      <c r="A974" s="6">
        <v>973</v>
      </c>
      <c r="B974" s="1" t="s">
        <v>15</v>
      </c>
      <c r="C974" s="1" t="s">
        <v>36</v>
      </c>
      <c r="D974" s="4">
        <v>22752.400000000001</v>
      </c>
      <c r="E974" s="4">
        <v>162447.9</v>
      </c>
      <c r="F974" s="4">
        <v>185200.3</v>
      </c>
      <c r="H974" s="138">
        <f t="shared" si="15"/>
        <v>0.87714706725637059</v>
      </c>
    </row>
    <row r="975" spans="1:8">
      <c r="A975" s="6">
        <v>974</v>
      </c>
      <c r="B975" s="1" t="s">
        <v>15</v>
      </c>
      <c r="C975" s="1" t="s">
        <v>37</v>
      </c>
      <c r="D975" s="4">
        <v>287.89999999999998</v>
      </c>
      <c r="E975" s="4">
        <v>3248.5</v>
      </c>
      <c r="F975" s="4">
        <v>3536.4</v>
      </c>
      <c r="H975" s="138">
        <f t="shared" si="15"/>
        <v>0.91858952607171129</v>
      </c>
    </row>
    <row r="976" spans="1:8">
      <c r="A976" s="6">
        <v>975</v>
      </c>
      <c r="B976" s="1" t="s">
        <v>15</v>
      </c>
      <c r="C976" s="1" t="s">
        <v>38</v>
      </c>
      <c r="D976" s="4">
        <v>28451.1</v>
      </c>
      <c r="E976" s="4">
        <v>9615.6</v>
      </c>
      <c r="F976" s="4">
        <v>38066.699999999997</v>
      </c>
      <c r="H976" s="138">
        <f t="shared" si="15"/>
        <v>0.25259872802212963</v>
      </c>
    </row>
    <row r="977" spans="1:8">
      <c r="A977" s="7">
        <v>976</v>
      </c>
      <c r="B977" s="8" t="s">
        <v>15</v>
      </c>
      <c r="C977" s="8" t="s">
        <v>39</v>
      </c>
      <c r="D977" s="9">
        <v>98023</v>
      </c>
      <c r="E977" s="9">
        <v>437081.29999999993</v>
      </c>
      <c r="F977" s="9">
        <v>535104.29999999993</v>
      </c>
      <c r="H977" s="138">
        <f t="shared" si="15"/>
        <v>0.81681515173770791</v>
      </c>
    </row>
    <row r="978" spans="1:8">
      <c r="A978" s="6">
        <v>977</v>
      </c>
      <c r="B978" s="1" t="s">
        <v>15</v>
      </c>
      <c r="C978" s="1" t="s">
        <v>34</v>
      </c>
      <c r="D978" s="4">
        <v>8.7957022438134941E-2</v>
      </c>
      <c r="E978" s="4">
        <v>0.32720539960667794</v>
      </c>
      <c r="F978" s="4">
        <v>0.21838825781769403</v>
      </c>
      <c r="H978" s="138">
        <f t="shared" si="15"/>
        <v>1.4982737756890858</v>
      </c>
    </row>
    <row r="979" spans="1:8">
      <c r="A979" s="6">
        <v>978</v>
      </c>
      <c r="B979" s="1" t="s">
        <v>15</v>
      </c>
      <c r="C979" s="1" t="s">
        <v>40</v>
      </c>
      <c r="D979" s="4">
        <v>2090.6</v>
      </c>
      <c r="E979" s="4">
        <v>6400.1</v>
      </c>
      <c r="F979" s="4">
        <v>8490.7000000000007</v>
      </c>
      <c r="H979" s="138">
        <f t="shared" si="15"/>
        <v>0.75377766261910084</v>
      </c>
    </row>
    <row r="980" spans="1:8">
      <c r="A980" s="6">
        <v>979</v>
      </c>
      <c r="B980" s="1" t="s">
        <v>15</v>
      </c>
      <c r="C980" s="1" t="s">
        <v>41</v>
      </c>
      <c r="D980" s="4">
        <v>5626.6</v>
      </c>
      <c r="E980" s="4">
        <v>16925.8</v>
      </c>
      <c r="F980" s="4">
        <v>22552.400000000001</v>
      </c>
      <c r="H980" s="138">
        <f t="shared" si="15"/>
        <v>0.7505099235558077</v>
      </c>
    </row>
    <row r="981" spans="1:8">
      <c r="A981" s="6">
        <v>980</v>
      </c>
      <c r="B981" s="1" t="s">
        <v>15</v>
      </c>
      <c r="C981" s="1" t="s">
        <v>42</v>
      </c>
      <c r="D981" s="4">
        <v>829</v>
      </c>
      <c r="E981" s="4">
        <v>3739.6</v>
      </c>
      <c r="F981" s="4">
        <v>4568.6000000000004</v>
      </c>
      <c r="H981" s="138">
        <f t="shared" si="15"/>
        <v>0.8185439740839644</v>
      </c>
    </row>
    <row r="982" spans="1:8">
      <c r="A982" s="6">
        <v>981</v>
      </c>
      <c r="B982" s="1" t="s">
        <v>15</v>
      </c>
      <c r="C982" s="1" t="s">
        <v>43</v>
      </c>
      <c r="D982" s="4">
        <v>8778.5</v>
      </c>
      <c r="E982" s="4">
        <v>83776.899999999994</v>
      </c>
      <c r="F982" s="4">
        <v>92555.4</v>
      </c>
      <c r="H982" s="138">
        <f t="shared" si="15"/>
        <v>0.90515410229981175</v>
      </c>
    </row>
    <row r="983" spans="1:8">
      <c r="A983" s="6">
        <v>982</v>
      </c>
      <c r="B983" s="1" t="s">
        <v>15</v>
      </c>
      <c r="C983" s="1" t="s">
        <v>44</v>
      </c>
      <c r="D983" s="4">
        <v>7051.9</v>
      </c>
      <c r="E983" s="4">
        <v>47427.7</v>
      </c>
      <c r="F983" s="4">
        <v>54479.6</v>
      </c>
      <c r="H983" s="138">
        <f t="shared" si="15"/>
        <v>0.8705588880975631</v>
      </c>
    </row>
    <row r="984" spans="1:8">
      <c r="A984" s="6">
        <v>983</v>
      </c>
      <c r="B984" s="1" t="s">
        <v>15</v>
      </c>
      <c r="C984" s="1" t="s">
        <v>45</v>
      </c>
      <c r="D984" s="4">
        <v>190.2</v>
      </c>
      <c r="E984" s="4">
        <v>2353</v>
      </c>
      <c r="F984" s="4">
        <v>2543.1999999999998</v>
      </c>
      <c r="H984" s="138">
        <f t="shared" si="15"/>
        <v>0.92521233092167354</v>
      </c>
    </row>
    <row r="985" spans="1:8">
      <c r="A985" s="7">
        <v>984</v>
      </c>
      <c r="B985" s="8" t="s">
        <v>15</v>
      </c>
      <c r="C985" s="8" t="s">
        <v>46</v>
      </c>
      <c r="D985" s="9">
        <v>24566.799999999999</v>
      </c>
      <c r="E985" s="9">
        <v>160623.09999999998</v>
      </c>
      <c r="F985" s="9">
        <v>185189.89999999997</v>
      </c>
      <c r="H985" s="138">
        <f t="shared" si="15"/>
        <v>0.86734265745594119</v>
      </c>
    </row>
    <row r="986" spans="1:8">
      <c r="A986" s="6">
        <v>985</v>
      </c>
      <c r="B986" s="1" t="s">
        <v>15</v>
      </c>
      <c r="C986" s="1" t="s">
        <v>34</v>
      </c>
      <c r="D986" s="4">
        <v>2.2044036387716896E-2</v>
      </c>
      <c r="E986" s="4">
        <v>0.12024478196976945</v>
      </c>
      <c r="F986" s="4">
        <v>7.5580217962055191E-2</v>
      </c>
      <c r="H986" s="138">
        <f t="shared" si="15"/>
        <v>1.5909557449296847</v>
      </c>
    </row>
    <row r="987" spans="1:8">
      <c r="A987" s="6">
        <v>986</v>
      </c>
      <c r="B987" s="1" t="s">
        <v>15</v>
      </c>
      <c r="C987" s="1" t="s">
        <v>47</v>
      </c>
      <c r="D987" s="4">
        <v>75129.399999999994</v>
      </c>
      <c r="E987" s="4">
        <v>14774.8</v>
      </c>
      <c r="F987" s="4">
        <v>89904.2</v>
      </c>
      <c r="H987" s="138">
        <f t="shared" si="15"/>
        <v>0.16433937457871822</v>
      </c>
    </row>
    <row r="988" spans="1:8">
      <c r="A988" s="6">
        <v>987</v>
      </c>
      <c r="B988" s="1" t="s">
        <v>15</v>
      </c>
      <c r="C988" s="1" t="s">
        <v>48</v>
      </c>
      <c r="D988" s="4">
        <v>42758.6</v>
      </c>
      <c r="E988" s="4">
        <v>4337.8999999999996</v>
      </c>
      <c r="F988" s="4">
        <v>47096.5</v>
      </c>
      <c r="H988" s="138">
        <f t="shared" si="15"/>
        <v>9.2106632127652785E-2</v>
      </c>
    </row>
    <row r="989" spans="1:8">
      <c r="A989" s="6">
        <v>988</v>
      </c>
      <c r="B989" s="1" t="s">
        <v>15</v>
      </c>
      <c r="C989" s="1" t="s">
        <v>49</v>
      </c>
      <c r="D989" s="4">
        <v>2293.1999999999998</v>
      </c>
      <c r="E989" s="4">
        <v>755.7</v>
      </c>
      <c r="F989" s="4">
        <v>3048.8999999999996</v>
      </c>
      <c r="H989" s="138">
        <f t="shared" si="15"/>
        <v>0.24785988389255145</v>
      </c>
    </row>
    <row r="990" spans="1:8">
      <c r="A990" s="6">
        <v>989</v>
      </c>
      <c r="B990" s="1" t="s">
        <v>15</v>
      </c>
      <c r="C990" s="1" t="s">
        <v>50</v>
      </c>
      <c r="D990" s="4">
        <v>6456.9</v>
      </c>
      <c r="E990" s="4">
        <v>23500.400000000001</v>
      </c>
      <c r="F990" s="4">
        <v>29957.300000000003</v>
      </c>
      <c r="H990" s="138">
        <f t="shared" si="15"/>
        <v>0.78446321931549234</v>
      </c>
    </row>
    <row r="991" spans="1:8">
      <c r="A991" s="6">
        <v>990</v>
      </c>
      <c r="B991" s="1" t="s">
        <v>15</v>
      </c>
      <c r="C991" s="1" t="s">
        <v>51</v>
      </c>
      <c r="D991" s="4">
        <v>14916.7</v>
      </c>
      <c r="E991" s="4">
        <v>20354</v>
      </c>
      <c r="F991" s="4">
        <v>35270.699999999997</v>
      </c>
      <c r="H991" s="138">
        <f t="shared" si="15"/>
        <v>0.57707955895403273</v>
      </c>
    </row>
    <row r="992" spans="1:8">
      <c r="A992" s="7">
        <v>991</v>
      </c>
      <c r="B992" s="8" t="s">
        <v>15</v>
      </c>
      <c r="C992" s="8" t="s">
        <v>52</v>
      </c>
      <c r="D992" s="9">
        <v>141554.79999999999</v>
      </c>
      <c r="E992" s="9">
        <v>63722.8</v>
      </c>
      <c r="F992" s="9">
        <v>205277.59999999998</v>
      </c>
      <c r="H992" s="138">
        <f t="shared" si="15"/>
        <v>0.31042256924282052</v>
      </c>
    </row>
    <row r="993" spans="1:8">
      <c r="A993" s="6">
        <v>992</v>
      </c>
      <c r="B993" s="1" t="s">
        <v>15</v>
      </c>
      <c r="C993" s="1" t="s">
        <v>34</v>
      </c>
      <c r="D993" s="4">
        <v>0.12701854380936825</v>
      </c>
      <c r="E993" s="4">
        <v>4.7703812169627074E-2</v>
      </c>
      <c r="F993" s="4">
        <v>8.3778466054183209E-2</v>
      </c>
      <c r="H993" s="138">
        <f t="shared" si="15"/>
        <v>0.56940422063558582</v>
      </c>
    </row>
    <row r="994" spans="1:8">
      <c r="A994" s="6">
        <v>993</v>
      </c>
      <c r="B994" s="1" t="s">
        <v>15</v>
      </c>
      <c r="C994" s="1" t="s">
        <v>53</v>
      </c>
      <c r="D994" s="4">
        <v>3664.3</v>
      </c>
      <c r="E994" s="4">
        <v>17515.400000000001</v>
      </c>
      <c r="F994" s="4">
        <v>21179.7</v>
      </c>
      <c r="H994" s="138">
        <f t="shared" si="15"/>
        <v>0.82698999513685278</v>
      </c>
    </row>
    <row r="995" spans="1:8">
      <c r="A995" s="6">
        <v>994</v>
      </c>
      <c r="B995" s="1" t="s">
        <v>15</v>
      </c>
      <c r="C995" s="1" t="s">
        <v>54</v>
      </c>
      <c r="D995" s="4">
        <v>202.7</v>
      </c>
      <c r="E995" s="4">
        <v>23252.400000000001</v>
      </c>
      <c r="F995" s="4">
        <v>23455.100000000002</v>
      </c>
      <c r="H995" s="138">
        <f t="shared" si="15"/>
        <v>0.99135795626537504</v>
      </c>
    </row>
    <row r="996" spans="1:8">
      <c r="A996" s="6">
        <v>995</v>
      </c>
      <c r="B996" s="1" t="s">
        <v>15</v>
      </c>
      <c r="C996" s="1" t="s">
        <v>55</v>
      </c>
      <c r="D996" s="4">
        <v>4173.3</v>
      </c>
      <c r="E996" s="4">
        <v>5969.1</v>
      </c>
      <c r="F996" s="4">
        <v>10142.400000000001</v>
      </c>
      <c r="H996" s="138">
        <f t="shared" si="15"/>
        <v>0.58852934216753428</v>
      </c>
    </row>
    <row r="997" spans="1:8">
      <c r="A997" s="6">
        <v>996</v>
      </c>
      <c r="B997" s="1" t="s">
        <v>15</v>
      </c>
      <c r="C997" s="1" t="s">
        <v>56</v>
      </c>
      <c r="D997" s="4">
        <v>2011.7</v>
      </c>
      <c r="E997" s="4">
        <v>61.1</v>
      </c>
      <c r="F997" s="4">
        <v>2072.8000000000002</v>
      </c>
      <c r="H997" s="138">
        <f t="shared" si="15"/>
        <v>2.9477035893477419E-2</v>
      </c>
    </row>
    <row r="998" spans="1:8">
      <c r="A998" s="6">
        <v>997</v>
      </c>
      <c r="B998" s="1" t="s">
        <v>15</v>
      </c>
      <c r="C998" s="1" t="s">
        <v>57</v>
      </c>
      <c r="D998" s="4">
        <v>149103.5</v>
      </c>
      <c r="E998" s="4">
        <v>141594.70000000001</v>
      </c>
      <c r="F998" s="4">
        <v>290698.2</v>
      </c>
      <c r="H998" s="138">
        <f t="shared" si="15"/>
        <v>0.48708488735052369</v>
      </c>
    </row>
    <row r="999" spans="1:8">
      <c r="A999" s="6">
        <v>998</v>
      </c>
      <c r="B999" s="1" t="s">
        <v>15</v>
      </c>
      <c r="C999" s="1" t="s">
        <v>58</v>
      </c>
      <c r="D999" s="4">
        <v>0</v>
      </c>
      <c r="E999" s="4">
        <v>112108.8</v>
      </c>
      <c r="F999" s="4">
        <v>112108.8</v>
      </c>
      <c r="H999" s="138">
        <f t="shared" si="15"/>
        <v>1</v>
      </c>
    </row>
    <row r="1000" spans="1:8">
      <c r="A1000" s="6">
        <v>999</v>
      </c>
      <c r="B1000" s="1" t="s">
        <v>15</v>
      </c>
      <c r="C1000" s="1" t="s">
        <v>59</v>
      </c>
      <c r="D1000" s="4">
        <v>8552</v>
      </c>
      <c r="E1000" s="4">
        <v>819</v>
      </c>
      <c r="F1000" s="4">
        <v>9371</v>
      </c>
      <c r="H1000" s="138">
        <f t="shared" si="15"/>
        <v>8.7397289510191017E-2</v>
      </c>
    </row>
    <row r="1001" spans="1:8">
      <c r="A1001" s="7">
        <v>1000</v>
      </c>
      <c r="B1001" s="8" t="s">
        <v>15</v>
      </c>
      <c r="C1001" s="8" t="s">
        <v>60</v>
      </c>
      <c r="D1001" s="9">
        <v>167707.5</v>
      </c>
      <c r="E1001" s="9">
        <v>301320.5</v>
      </c>
      <c r="F1001" s="9">
        <v>469028</v>
      </c>
      <c r="H1001" s="138">
        <f t="shared" si="15"/>
        <v>0.64243605925445812</v>
      </c>
    </row>
    <row r="1002" spans="1:8">
      <c r="A1002" s="6">
        <v>1001</v>
      </c>
      <c r="B1002" s="1" t="s">
        <v>15</v>
      </c>
      <c r="C1002" s="1" t="s">
        <v>34</v>
      </c>
      <c r="D1002" s="4">
        <v>0.15048562419578584</v>
      </c>
      <c r="E1002" s="4">
        <v>0.22557289596279689</v>
      </c>
      <c r="F1002" s="4">
        <v>0.19142101416063634</v>
      </c>
      <c r="H1002" s="138">
        <f t="shared" si="15"/>
        <v>1.1784123961097659</v>
      </c>
    </row>
    <row r="1003" spans="1:8">
      <c r="A1003" s="6">
        <v>1002</v>
      </c>
      <c r="B1003" s="1" t="s">
        <v>15</v>
      </c>
      <c r="C1003" s="1" t="s">
        <v>61</v>
      </c>
      <c r="D1003" s="4">
        <v>6142.3</v>
      </c>
      <c r="E1003" s="4">
        <v>509.1</v>
      </c>
      <c r="F1003" s="4">
        <v>6651.4000000000005</v>
      </c>
      <c r="H1003" s="138">
        <f t="shared" si="15"/>
        <v>7.6540277234867851E-2</v>
      </c>
    </row>
    <row r="1004" spans="1:8">
      <c r="A1004" s="6">
        <v>1003</v>
      </c>
      <c r="B1004" s="1" t="s">
        <v>15</v>
      </c>
      <c r="C1004" s="1" t="s">
        <v>62</v>
      </c>
      <c r="D1004" s="4">
        <v>0</v>
      </c>
      <c r="E1004" s="4">
        <v>0</v>
      </c>
      <c r="F1004" s="4">
        <v>0</v>
      </c>
      <c r="H1004" s="138">
        <f t="shared" si="15"/>
        <v>0</v>
      </c>
    </row>
    <row r="1005" spans="1:8">
      <c r="A1005" s="6">
        <v>1004</v>
      </c>
      <c r="B1005" s="1" t="s">
        <v>15</v>
      </c>
      <c r="C1005" s="1" t="s">
        <v>63</v>
      </c>
      <c r="D1005" s="4">
        <v>22122.799999999999</v>
      </c>
      <c r="E1005" s="4">
        <v>1487.9</v>
      </c>
      <c r="F1005" s="4">
        <v>23610.7</v>
      </c>
      <c r="H1005" s="138">
        <f t="shared" si="15"/>
        <v>6.3018038431727985E-2</v>
      </c>
    </row>
    <row r="1006" spans="1:8">
      <c r="A1006" s="6">
        <v>1005</v>
      </c>
      <c r="B1006" s="1" t="s">
        <v>15</v>
      </c>
      <c r="C1006" s="1" t="s">
        <v>64</v>
      </c>
      <c r="D1006" s="4">
        <v>360.8</v>
      </c>
      <c r="E1006" s="4">
        <v>289.60000000000002</v>
      </c>
      <c r="F1006" s="4">
        <v>650.40000000000009</v>
      </c>
      <c r="H1006" s="138">
        <f t="shared" si="15"/>
        <v>0.44526445264452641</v>
      </c>
    </row>
    <row r="1007" spans="1:8">
      <c r="A1007" s="6">
        <v>1006</v>
      </c>
      <c r="B1007" s="1" t="s">
        <v>15</v>
      </c>
      <c r="C1007" s="1" t="s">
        <v>65</v>
      </c>
      <c r="D1007" s="4">
        <v>15407.4</v>
      </c>
      <c r="E1007" s="4">
        <v>1159</v>
      </c>
      <c r="F1007" s="4">
        <v>16566.400000000001</v>
      </c>
      <c r="H1007" s="138">
        <f t="shared" si="15"/>
        <v>6.9960884682248398E-2</v>
      </c>
    </row>
    <row r="1008" spans="1:8">
      <c r="A1008" s="7">
        <v>1007</v>
      </c>
      <c r="B1008" s="8" t="s">
        <v>15</v>
      </c>
      <c r="C1008" s="8" t="s">
        <v>66</v>
      </c>
      <c r="D1008" s="9">
        <v>44033.299999999996</v>
      </c>
      <c r="E1008" s="9">
        <v>3445.6</v>
      </c>
      <c r="F1008" s="9">
        <v>47478.899999999994</v>
      </c>
      <c r="H1008" s="138">
        <f t="shared" si="15"/>
        <v>7.2571184252373161E-2</v>
      </c>
    </row>
    <row r="1009" spans="1:8">
      <c r="A1009" s="6">
        <v>1008</v>
      </c>
      <c r="B1009" s="1" t="s">
        <v>15</v>
      </c>
      <c r="C1009" s="1" t="s">
        <v>34</v>
      </c>
      <c r="D1009" s="4">
        <v>3.9511522358274355E-2</v>
      </c>
      <c r="E1009" s="4">
        <v>2.5794261270952789E-3</v>
      </c>
      <c r="F1009" s="4">
        <v>1.9377220953187092E-2</v>
      </c>
      <c r="H1009" s="138">
        <f t="shared" si="15"/>
        <v>0.13311641196262586</v>
      </c>
    </row>
    <row r="1010" spans="1:8">
      <c r="A1010" s="6">
        <v>1009</v>
      </c>
      <c r="B1010" s="1" t="s">
        <v>15</v>
      </c>
      <c r="C1010" s="1" t="s">
        <v>67</v>
      </c>
      <c r="D1010" s="4">
        <v>2577.6999999999998</v>
      </c>
      <c r="E1010" s="4">
        <v>2947.3</v>
      </c>
      <c r="F1010" s="4">
        <v>5525</v>
      </c>
      <c r="H1010" s="138">
        <f t="shared" si="15"/>
        <v>0.53344796380090498</v>
      </c>
    </row>
    <row r="1011" spans="1:8">
      <c r="A1011" s="6">
        <v>1010</v>
      </c>
      <c r="B1011" s="1" t="s">
        <v>15</v>
      </c>
      <c r="C1011" s="1" t="s">
        <v>68</v>
      </c>
      <c r="D1011" s="4">
        <v>11540</v>
      </c>
      <c r="E1011" s="4">
        <v>16390.8</v>
      </c>
      <c r="F1011" s="4">
        <v>27930.799999999999</v>
      </c>
      <c r="H1011" s="138">
        <f t="shared" si="15"/>
        <v>0.58683603763587155</v>
      </c>
    </row>
    <row r="1012" spans="1:8">
      <c r="A1012" s="6">
        <v>1011</v>
      </c>
      <c r="B1012" s="1" t="s">
        <v>15</v>
      </c>
      <c r="C1012" s="1" t="s">
        <v>69</v>
      </c>
      <c r="D1012" s="4">
        <v>35571.599999999999</v>
      </c>
      <c r="E1012" s="4">
        <v>25630.3</v>
      </c>
      <c r="F1012" s="4">
        <v>61201.899999999994</v>
      </c>
      <c r="H1012" s="138">
        <f t="shared" si="15"/>
        <v>0.4187827502087354</v>
      </c>
    </row>
    <row r="1013" spans="1:8">
      <c r="A1013" s="6">
        <v>1012</v>
      </c>
      <c r="B1013" s="1" t="s">
        <v>15</v>
      </c>
      <c r="C1013" s="1" t="s">
        <v>70</v>
      </c>
      <c r="D1013" s="4">
        <v>2311.3000000000002</v>
      </c>
      <c r="E1013" s="4">
        <v>1046.4000000000001</v>
      </c>
      <c r="F1013" s="4">
        <v>3357.7000000000003</v>
      </c>
      <c r="H1013" s="138">
        <f t="shared" si="15"/>
        <v>0.31164189772761114</v>
      </c>
    </row>
    <row r="1014" spans="1:8">
      <c r="A1014" s="6">
        <v>1013</v>
      </c>
      <c r="B1014" s="1" t="s">
        <v>15</v>
      </c>
      <c r="C1014" s="1" t="s">
        <v>71</v>
      </c>
      <c r="D1014" s="4">
        <v>27563.3</v>
      </c>
      <c r="E1014" s="4">
        <v>9853.1</v>
      </c>
      <c r="F1014" s="4">
        <v>37416.400000000001</v>
      </c>
      <c r="H1014" s="138">
        <f t="shared" si="15"/>
        <v>0.26333639794314795</v>
      </c>
    </row>
    <row r="1015" spans="1:8">
      <c r="A1015" s="6">
        <v>1014</v>
      </c>
      <c r="B1015" s="1" t="s">
        <v>15</v>
      </c>
      <c r="C1015" s="1" t="s">
        <v>72</v>
      </c>
      <c r="D1015" s="4">
        <v>0</v>
      </c>
      <c r="E1015" s="4">
        <v>0</v>
      </c>
      <c r="F1015" s="4">
        <v>0</v>
      </c>
      <c r="H1015" s="138">
        <f t="shared" si="15"/>
        <v>0</v>
      </c>
    </row>
    <row r="1016" spans="1:8">
      <c r="A1016" s="6">
        <v>1015</v>
      </c>
      <c r="B1016" s="1" t="s">
        <v>15</v>
      </c>
      <c r="C1016" s="1" t="s">
        <v>73</v>
      </c>
      <c r="D1016" s="4">
        <v>17567.099999999999</v>
      </c>
      <c r="E1016" s="4">
        <v>7482.3</v>
      </c>
      <c r="F1016" s="4">
        <v>25049.399999999998</v>
      </c>
      <c r="H1016" s="138">
        <f t="shared" si="15"/>
        <v>0.29870176531174403</v>
      </c>
    </row>
    <row r="1017" spans="1:8">
      <c r="A1017" s="6">
        <v>1016</v>
      </c>
      <c r="B1017" s="1" t="s">
        <v>15</v>
      </c>
      <c r="C1017" s="1" t="s">
        <v>74</v>
      </c>
      <c r="D1017" s="4">
        <v>17626.400000000001</v>
      </c>
      <c r="E1017" s="4">
        <v>78896.3</v>
      </c>
      <c r="F1017" s="4">
        <v>96522.700000000012</v>
      </c>
      <c r="H1017" s="138">
        <f t="shared" si="15"/>
        <v>0.81738596205866587</v>
      </c>
    </row>
    <row r="1018" spans="1:8">
      <c r="A1018" s="6">
        <v>1017</v>
      </c>
      <c r="B1018" s="1" t="s">
        <v>15</v>
      </c>
      <c r="C1018" s="1" t="s">
        <v>75</v>
      </c>
      <c r="D1018" s="4">
        <v>9124.1</v>
      </c>
      <c r="E1018" s="4">
        <v>1416.5</v>
      </c>
      <c r="F1018" s="4">
        <v>10540.6</v>
      </c>
      <c r="H1018" s="138">
        <f t="shared" si="15"/>
        <v>0.13438513936588051</v>
      </c>
    </row>
    <row r="1019" spans="1:8">
      <c r="A1019" s="6">
        <v>1018</v>
      </c>
      <c r="B1019" s="1" t="s">
        <v>15</v>
      </c>
      <c r="C1019" s="1" t="s">
        <v>76</v>
      </c>
      <c r="D1019" s="4">
        <v>3274.7</v>
      </c>
      <c r="E1019" s="4">
        <v>69.8</v>
      </c>
      <c r="F1019" s="4">
        <v>3344.5</v>
      </c>
      <c r="H1019" s="138">
        <f t="shared" si="15"/>
        <v>2.087008521453132E-2</v>
      </c>
    </row>
    <row r="1020" spans="1:8">
      <c r="A1020" s="6">
        <v>1019</v>
      </c>
      <c r="B1020" s="1" t="s">
        <v>15</v>
      </c>
      <c r="C1020" s="1" t="s">
        <v>77</v>
      </c>
      <c r="D1020" s="4">
        <v>2067.6999999999998</v>
      </c>
      <c r="E1020" s="4">
        <v>871.8</v>
      </c>
      <c r="F1020" s="4">
        <v>2939.5</v>
      </c>
      <c r="H1020" s="138">
        <f t="shared" si="15"/>
        <v>0.29658105119918354</v>
      </c>
    </row>
    <row r="1021" spans="1:8">
      <c r="A1021" s="6">
        <v>1020</v>
      </c>
      <c r="B1021" s="1" t="s">
        <v>15</v>
      </c>
      <c r="C1021" s="1" t="s">
        <v>78</v>
      </c>
      <c r="D1021" s="4">
        <v>7475.9</v>
      </c>
      <c r="E1021" s="4">
        <v>8568.7999999999993</v>
      </c>
      <c r="F1021" s="4">
        <v>16044.699999999999</v>
      </c>
      <c r="H1021" s="138">
        <f t="shared" si="15"/>
        <v>0.53405797553086065</v>
      </c>
    </row>
    <row r="1022" spans="1:8">
      <c r="A1022" s="6">
        <v>1021</v>
      </c>
      <c r="B1022" s="1" t="s">
        <v>15</v>
      </c>
      <c r="C1022" s="1" t="s">
        <v>79</v>
      </c>
      <c r="D1022" s="4">
        <v>1291.8</v>
      </c>
      <c r="E1022" s="4">
        <v>295</v>
      </c>
      <c r="F1022" s="4">
        <v>1586.8</v>
      </c>
      <c r="H1022" s="138">
        <f t="shared" si="15"/>
        <v>0.18590874716410385</v>
      </c>
    </row>
    <row r="1023" spans="1:8">
      <c r="A1023" s="7">
        <v>1022</v>
      </c>
      <c r="B1023" s="8" t="s">
        <v>15</v>
      </c>
      <c r="C1023" s="8" t="s">
        <v>80</v>
      </c>
      <c r="D1023" s="9">
        <v>137991.59999999998</v>
      </c>
      <c r="E1023" s="9">
        <v>153468.39999999997</v>
      </c>
      <c r="F1023" s="9">
        <v>291459.99999999994</v>
      </c>
      <c r="H1023" s="138">
        <f t="shared" si="15"/>
        <v>0.52655047004734779</v>
      </c>
    </row>
    <row r="1024" spans="1:8">
      <c r="A1024" s="6">
        <v>1023</v>
      </c>
      <c r="B1024" s="1" t="s">
        <v>15</v>
      </c>
      <c r="C1024" s="1" t="s">
        <v>34</v>
      </c>
      <c r="D1024" s="4">
        <v>0.12382124866076472</v>
      </c>
      <c r="E1024" s="4">
        <v>0.11488866979437805</v>
      </c>
      <c r="F1024" s="4">
        <v>0.11895146726263477</v>
      </c>
      <c r="H1024" s="138">
        <f t="shared" si="15"/>
        <v>0.96584491505862302</v>
      </c>
    </row>
    <row r="1025" spans="1:8">
      <c r="A1025" s="6">
        <v>1024</v>
      </c>
      <c r="B1025" s="1" t="s">
        <v>15</v>
      </c>
      <c r="C1025" s="1" t="s">
        <v>81</v>
      </c>
      <c r="D1025" s="4">
        <v>0</v>
      </c>
      <c r="E1025" s="4">
        <v>34565.300000000003</v>
      </c>
      <c r="F1025" s="4">
        <v>34565.300000000003</v>
      </c>
      <c r="H1025" s="138">
        <f t="shared" si="15"/>
        <v>1</v>
      </c>
    </row>
    <row r="1026" spans="1:8">
      <c r="A1026" s="6">
        <v>1025</v>
      </c>
      <c r="B1026" s="1" t="s">
        <v>15</v>
      </c>
      <c r="C1026" s="1" t="s">
        <v>82</v>
      </c>
      <c r="D1026" s="4">
        <v>0</v>
      </c>
      <c r="E1026" s="4">
        <v>13858.6</v>
      </c>
      <c r="F1026" s="4">
        <v>13858.6</v>
      </c>
      <c r="H1026" s="138">
        <f t="shared" si="15"/>
        <v>1</v>
      </c>
    </row>
    <row r="1027" spans="1:8">
      <c r="A1027" s="6">
        <v>1026</v>
      </c>
      <c r="B1027" s="1" t="s">
        <v>15</v>
      </c>
      <c r="C1027" s="1" t="s">
        <v>83</v>
      </c>
      <c r="D1027" s="4">
        <v>0</v>
      </c>
      <c r="E1027" s="4">
        <v>8057.6</v>
      </c>
      <c r="F1027" s="4">
        <v>8057.6</v>
      </c>
      <c r="H1027" s="138">
        <f t="shared" ref="H1027:H1090" si="16">IFERROR(E1027/F1027,0)</f>
        <v>1</v>
      </c>
    </row>
    <row r="1028" spans="1:8">
      <c r="A1028" s="6">
        <v>1027</v>
      </c>
      <c r="B1028" s="1" t="s">
        <v>15</v>
      </c>
      <c r="C1028" s="1" t="s">
        <v>84</v>
      </c>
      <c r="D1028" s="4">
        <v>0</v>
      </c>
      <c r="E1028" s="4">
        <v>27379.599999999999</v>
      </c>
      <c r="F1028" s="4">
        <v>27379.599999999999</v>
      </c>
      <c r="H1028" s="138">
        <f t="shared" si="16"/>
        <v>1</v>
      </c>
    </row>
    <row r="1029" spans="1:8">
      <c r="A1029" s="6">
        <v>1028</v>
      </c>
      <c r="B1029" s="1" t="s">
        <v>15</v>
      </c>
      <c r="C1029" s="1" t="s">
        <v>85</v>
      </c>
      <c r="D1029" s="4">
        <v>0</v>
      </c>
      <c r="E1029" s="4">
        <v>64391.8</v>
      </c>
      <c r="F1029" s="4">
        <v>64391.8</v>
      </c>
      <c r="H1029" s="138">
        <f t="shared" si="16"/>
        <v>1</v>
      </c>
    </row>
    <row r="1030" spans="1:8">
      <c r="A1030" s="6">
        <v>1029</v>
      </c>
      <c r="B1030" s="1" t="s">
        <v>15</v>
      </c>
      <c r="C1030" s="1" t="s">
        <v>86</v>
      </c>
      <c r="D1030" s="4">
        <v>486.8</v>
      </c>
      <c r="E1030" s="4">
        <v>128.1</v>
      </c>
      <c r="F1030" s="4">
        <v>614.9</v>
      </c>
      <c r="H1030" s="138">
        <f t="shared" si="16"/>
        <v>0.20832655716376647</v>
      </c>
    </row>
    <row r="1031" spans="1:8">
      <c r="A1031" s="7">
        <v>1030</v>
      </c>
      <c r="B1031" s="8" t="s">
        <v>15</v>
      </c>
      <c r="C1031" s="8" t="s">
        <v>87</v>
      </c>
      <c r="D1031" s="9">
        <v>486.8</v>
      </c>
      <c r="E1031" s="9">
        <v>148381.00000000003</v>
      </c>
      <c r="F1031" s="9">
        <v>148867.80000000002</v>
      </c>
      <c r="H1031" s="138">
        <f t="shared" si="16"/>
        <v>0.99672998459035478</v>
      </c>
    </row>
    <row r="1032" spans="1:8">
      <c r="A1032" s="6">
        <v>1031</v>
      </c>
      <c r="B1032" s="1" t="s">
        <v>15</v>
      </c>
      <c r="C1032" s="1" t="s">
        <v>34</v>
      </c>
      <c r="D1032" s="4">
        <v>4.3681052939497966E-4</v>
      </c>
      <c r="E1032" s="4">
        <v>0.11108016837837377</v>
      </c>
      <c r="F1032" s="4">
        <v>6.0756341309821126E-2</v>
      </c>
      <c r="H1032" s="138">
        <f t="shared" si="16"/>
        <v>1.8282892943130187</v>
      </c>
    </row>
    <row r="1033" spans="1:8">
      <c r="A1033" s="6">
        <v>1032</v>
      </c>
      <c r="B1033" s="1" t="s">
        <v>15</v>
      </c>
      <c r="C1033" s="1" t="s">
        <v>88</v>
      </c>
      <c r="D1033" s="4">
        <v>0</v>
      </c>
      <c r="E1033" s="4">
        <v>0</v>
      </c>
      <c r="F1033" s="4">
        <v>0</v>
      </c>
      <c r="H1033" s="138">
        <f t="shared" si="16"/>
        <v>0</v>
      </c>
    </row>
    <row r="1034" spans="1:8">
      <c r="A1034" s="6">
        <v>1033</v>
      </c>
      <c r="B1034" s="1" t="s">
        <v>15</v>
      </c>
      <c r="C1034" s="1" t="s">
        <v>89</v>
      </c>
      <c r="D1034" s="4">
        <v>237.29999999999998</v>
      </c>
      <c r="E1034" s="4">
        <v>0</v>
      </c>
      <c r="F1034" s="4">
        <v>237.29999999999998</v>
      </c>
      <c r="H1034" s="138">
        <f t="shared" si="16"/>
        <v>0</v>
      </c>
    </row>
    <row r="1035" spans="1:8">
      <c r="A1035" s="7">
        <v>1034</v>
      </c>
      <c r="B1035" s="8" t="s">
        <v>15</v>
      </c>
      <c r="C1035" s="8" t="s">
        <v>90</v>
      </c>
      <c r="D1035" s="9">
        <v>237.29999999999998</v>
      </c>
      <c r="E1035" s="9">
        <v>0</v>
      </c>
      <c r="F1035" s="9">
        <v>237.29999999999998</v>
      </c>
      <c r="H1035" s="138">
        <f t="shared" si="16"/>
        <v>0</v>
      </c>
    </row>
    <row r="1036" spans="1:8">
      <c r="A1036" s="6">
        <v>1035</v>
      </c>
      <c r="B1036" s="1" t="s">
        <v>15</v>
      </c>
      <c r="C1036" s="1" t="s">
        <v>34</v>
      </c>
      <c r="D1036" s="4">
        <v>2.129316734293933E-4</v>
      </c>
      <c r="E1036" s="4">
        <v>0</v>
      </c>
      <c r="F1036" s="4">
        <v>9.6847537162640611E-5</v>
      </c>
      <c r="H1036" s="138">
        <f t="shared" si="16"/>
        <v>0</v>
      </c>
    </row>
    <row r="1037" spans="1:8">
      <c r="A1037" s="6">
        <v>1036</v>
      </c>
      <c r="B1037" s="1" t="s">
        <v>15</v>
      </c>
      <c r="C1037" s="1" t="s">
        <v>91</v>
      </c>
      <c r="D1037" s="4">
        <v>0</v>
      </c>
      <c r="E1037" s="4">
        <v>0</v>
      </c>
      <c r="F1037" s="4">
        <v>0</v>
      </c>
      <c r="H1037" s="138">
        <f t="shared" si="16"/>
        <v>0</v>
      </c>
    </row>
    <row r="1038" spans="1:8">
      <c r="A1038" s="6">
        <v>1037</v>
      </c>
      <c r="B1038" s="1" t="s">
        <v>15</v>
      </c>
      <c r="C1038" s="1" t="s">
        <v>34</v>
      </c>
      <c r="D1038" s="4">
        <v>0</v>
      </c>
      <c r="E1038" s="4">
        <v>0</v>
      </c>
      <c r="F1038" s="4">
        <v>0</v>
      </c>
      <c r="H1038" s="138">
        <f t="shared" si="16"/>
        <v>0</v>
      </c>
    </row>
    <row r="1039" spans="1:8">
      <c r="A1039" s="6">
        <v>1038</v>
      </c>
      <c r="B1039" s="1" t="s">
        <v>15</v>
      </c>
      <c r="C1039" s="1" t="s">
        <v>92</v>
      </c>
      <c r="D1039" s="4">
        <v>11617.3</v>
      </c>
      <c r="E1039" s="4">
        <v>5981.4</v>
      </c>
      <c r="F1039" s="4">
        <v>17598.699999999997</v>
      </c>
      <c r="H1039" s="138">
        <f t="shared" si="16"/>
        <v>0.33987737730627832</v>
      </c>
    </row>
    <row r="1040" spans="1:8">
      <c r="A1040" s="6">
        <v>1039</v>
      </c>
      <c r="B1040" s="1" t="s">
        <v>15</v>
      </c>
      <c r="C1040" s="1" t="s">
        <v>34</v>
      </c>
      <c r="D1040" s="4">
        <v>1.0424319973583189E-2</v>
      </c>
      <c r="E1040" s="4">
        <v>4.4777627805339271E-3</v>
      </c>
      <c r="F1040" s="4">
        <v>7.1824304773036802E-3</v>
      </c>
      <c r="H1040" s="138">
        <f t="shared" si="16"/>
        <v>0.62343280518809863</v>
      </c>
    </row>
    <row r="1041" spans="1:8">
      <c r="A1041" s="10">
        <v>1040</v>
      </c>
      <c r="B1041" s="11" t="s">
        <v>15</v>
      </c>
      <c r="C1041" s="11" t="s">
        <v>2</v>
      </c>
      <c r="D1041" s="12">
        <v>1114442.0000000002</v>
      </c>
      <c r="E1041" s="12">
        <v>1335800.9999999998</v>
      </c>
      <c r="F1041" s="12">
        <v>2450242.9999999995</v>
      </c>
      <c r="H1041" s="138">
        <f t="shared" si="16"/>
        <v>0.54517082591400123</v>
      </c>
    </row>
    <row r="1042" spans="1:8">
      <c r="A1042" s="6">
        <v>1041</v>
      </c>
      <c r="B1042" s="1" t="s">
        <v>95</v>
      </c>
      <c r="C1042" s="1" t="s">
        <v>24</v>
      </c>
      <c r="D1042" s="4">
        <v>0</v>
      </c>
      <c r="E1042" s="4">
        <v>25.9</v>
      </c>
      <c r="F1042" s="4">
        <v>25.9</v>
      </c>
      <c r="H1042" s="138">
        <f t="shared" si="16"/>
        <v>1</v>
      </c>
    </row>
    <row r="1043" spans="1:8">
      <c r="A1043" s="6">
        <v>1042</v>
      </c>
      <c r="B1043" s="1" t="s">
        <v>95</v>
      </c>
      <c r="C1043" s="1" t="s">
        <v>25</v>
      </c>
      <c r="D1043" s="4">
        <v>0</v>
      </c>
      <c r="E1043" s="4">
        <v>0</v>
      </c>
      <c r="F1043" s="4">
        <v>0</v>
      </c>
      <c r="H1043" s="138">
        <f t="shared" si="16"/>
        <v>0</v>
      </c>
    </row>
    <row r="1044" spans="1:8">
      <c r="A1044" s="6">
        <v>1043</v>
      </c>
      <c r="B1044" s="1" t="s">
        <v>95</v>
      </c>
      <c r="C1044" s="1" t="s">
        <v>26</v>
      </c>
      <c r="D1044" s="4">
        <v>0</v>
      </c>
      <c r="E1044" s="4">
        <v>0</v>
      </c>
      <c r="F1044" s="4">
        <v>0</v>
      </c>
      <c r="H1044" s="138">
        <f t="shared" si="16"/>
        <v>0</v>
      </c>
    </row>
    <row r="1045" spans="1:8">
      <c r="A1045" s="6">
        <v>1044</v>
      </c>
      <c r="B1045" s="1" t="s">
        <v>95</v>
      </c>
      <c r="C1045" s="1" t="s">
        <v>27</v>
      </c>
      <c r="D1045" s="4">
        <v>0</v>
      </c>
      <c r="E1045" s="4">
        <v>0</v>
      </c>
      <c r="F1045" s="4">
        <v>0</v>
      </c>
      <c r="H1045" s="138">
        <f t="shared" si="16"/>
        <v>0</v>
      </c>
    </row>
    <row r="1046" spans="1:8">
      <c r="A1046" s="6">
        <v>1045</v>
      </c>
      <c r="B1046" s="1" t="s">
        <v>95</v>
      </c>
      <c r="C1046" s="1" t="s">
        <v>28</v>
      </c>
      <c r="D1046" s="4">
        <v>0</v>
      </c>
      <c r="E1046" s="4">
        <v>0</v>
      </c>
      <c r="F1046" s="4">
        <v>0</v>
      </c>
      <c r="H1046" s="138">
        <f t="shared" si="16"/>
        <v>0</v>
      </c>
    </row>
    <row r="1047" spans="1:8">
      <c r="A1047" s="6">
        <v>1046</v>
      </c>
      <c r="B1047" s="1" t="s">
        <v>95</v>
      </c>
      <c r="C1047" s="1" t="s">
        <v>29</v>
      </c>
      <c r="D1047" s="4">
        <v>0</v>
      </c>
      <c r="E1047" s="4">
        <v>0</v>
      </c>
      <c r="F1047" s="4">
        <v>0</v>
      </c>
      <c r="H1047" s="138">
        <f t="shared" si="16"/>
        <v>0</v>
      </c>
    </row>
    <row r="1048" spans="1:8">
      <c r="A1048" s="6">
        <v>1047</v>
      </c>
      <c r="B1048" s="1" t="s">
        <v>95</v>
      </c>
      <c r="C1048" s="1" t="s">
        <v>30</v>
      </c>
      <c r="D1048" s="4">
        <v>0</v>
      </c>
      <c r="E1048" s="4">
        <v>0</v>
      </c>
      <c r="F1048" s="4">
        <v>0</v>
      </c>
      <c r="H1048" s="138">
        <f t="shared" si="16"/>
        <v>0</v>
      </c>
    </row>
    <row r="1049" spans="1:8">
      <c r="A1049" s="6">
        <v>1048</v>
      </c>
      <c r="B1049" s="1" t="s">
        <v>95</v>
      </c>
      <c r="C1049" s="1" t="s">
        <v>31</v>
      </c>
      <c r="D1049" s="4">
        <v>0</v>
      </c>
      <c r="E1049" s="4">
        <v>0</v>
      </c>
      <c r="F1049" s="4">
        <v>0</v>
      </c>
      <c r="H1049" s="138">
        <f t="shared" si="16"/>
        <v>0</v>
      </c>
    </row>
    <row r="1050" spans="1:8">
      <c r="A1050" s="6">
        <v>1049</v>
      </c>
      <c r="B1050" s="1" t="s">
        <v>95</v>
      </c>
      <c r="C1050" s="1" t="s">
        <v>32</v>
      </c>
      <c r="D1050" s="4">
        <v>0</v>
      </c>
      <c r="E1050" s="4">
        <v>0</v>
      </c>
      <c r="F1050" s="4">
        <v>0</v>
      </c>
      <c r="H1050" s="138">
        <f t="shared" si="16"/>
        <v>0</v>
      </c>
    </row>
    <row r="1051" spans="1:8">
      <c r="A1051" s="7">
        <v>1050</v>
      </c>
      <c r="B1051" s="8" t="s">
        <v>95</v>
      </c>
      <c r="C1051" s="8" t="s">
        <v>33</v>
      </c>
      <c r="D1051" s="9">
        <v>0</v>
      </c>
      <c r="E1051" s="9">
        <v>25.9</v>
      </c>
      <c r="F1051" s="9">
        <v>25.9</v>
      </c>
      <c r="H1051" s="138">
        <f t="shared" si="16"/>
        <v>1</v>
      </c>
    </row>
    <row r="1052" spans="1:8">
      <c r="A1052" s="6">
        <v>1051</v>
      </c>
      <c r="B1052" s="1" t="s">
        <v>95</v>
      </c>
      <c r="C1052" s="1" t="s">
        <v>34</v>
      </c>
      <c r="D1052" s="4">
        <v>0</v>
      </c>
      <c r="E1052" s="4">
        <v>1.3652575170868038E-4</v>
      </c>
      <c r="F1052" s="4">
        <v>8.5501828055493647E-5</v>
      </c>
      <c r="H1052" s="138">
        <f t="shared" si="16"/>
        <v>1.5967582777302778</v>
      </c>
    </row>
    <row r="1053" spans="1:8">
      <c r="A1053" s="6">
        <v>1052</v>
      </c>
      <c r="B1053" s="1" t="s">
        <v>95</v>
      </c>
      <c r="C1053" s="1" t="s">
        <v>35</v>
      </c>
      <c r="D1053" s="4">
        <v>2870.4</v>
      </c>
      <c r="E1053" s="4">
        <v>6201.2</v>
      </c>
      <c r="F1053" s="4">
        <v>9071.6</v>
      </c>
      <c r="H1053" s="138">
        <f t="shared" si="16"/>
        <v>0.68358393227214598</v>
      </c>
    </row>
    <row r="1054" spans="1:8">
      <c r="A1054" s="6">
        <v>1053</v>
      </c>
      <c r="B1054" s="1" t="s">
        <v>95</v>
      </c>
      <c r="C1054" s="1" t="s">
        <v>36</v>
      </c>
      <c r="D1054" s="4">
        <v>0</v>
      </c>
      <c r="E1054" s="4">
        <v>290.8</v>
      </c>
      <c r="F1054" s="4">
        <v>290.8</v>
      </c>
      <c r="H1054" s="138">
        <f t="shared" si="16"/>
        <v>1</v>
      </c>
    </row>
    <row r="1055" spans="1:8">
      <c r="A1055" s="6">
        <v>1054</v>
      </c>
      <c r="B1055" s="1" t="s">
        <v>95</v>
      </c>
      <c r="C1055" s="1" t="s">
        <v>37</v>
      </c>
      <c r="D1055" s="4">
        <v>0</v>
      </c>
      <c r="E1055" s="4">
        <v>0</v>
      </c>
      <c r="F1055" s="4">
        <v>0</v>
      </c>
      <c r="H1055" s="138">
        <f t="shared" si="16"/>
        <v>0</v>
      </c>
    </row>
    <row r="1056" spans="1:8">
      <c r="A1056" s="6">
        <v>1055</v>
      </c>
      <c r="B1056" s="1" t="s">
        <v>95</v>
      </c>
      <c r="C1056" s="1" t="s">
        <v>38</v>
      </c>
      <c r="D1056" s="4">
        <v>785.1</v>
      </c>
      <c r="E1056" s="4">
        <v>50.3</v>
      </c>
      <c r="F1056" s="4">
        <v>835.4</v>
      </c>
      <c r="H1056" s="138">
        <f t="shared" si="16"/>
        <v>6.0210677519751017E-2</v>
      </c>
    </row>
    <row r="1057" spans="1:8">
      <c r="A1057" s="7">
        <v>1056</v>
      </c>
      <c r="B1057" s="8" t="s">
        <v>95</v>
      </c>
      <c r="C1057" s="8" t="s">
        <v>39</v>
      </c>
      <c r="D1057" s="9">
        <v>3655.5</v>
      </c>
      <c r="E1057" s="9">
        <v>6542.3</v>
      </c>
      <c r="F1057" s="9">
        <v>10197.799999999999</v>
      </c>
      <c r="H1057" s="138">
        <f t="shared" si="16"/>
        <v>0.64154033222851992</v>
      </c>
    </row>
    <row r="1058" spans="1:8">
      <c r="A1058" s="6">
        <v>1057</v>
      </c>
      <c r="B1058" s="1" t="s">
        <v>95</v>
      </c>
      <c r="C1058" s="1" t="s">
        <v>34</v>
      </c>
      <c r="D1058" s="4">
        <v>3.2289635958756183E-2</v>
      </c>
      <c r="E1058" s="4">
        <v>3.4486194031030877E-2</v>
      </c>
      <c r="F1058" s="4">
        <v>3.3665271897463829E-2</v>
      </c>
      <c r="H1058" s="138">
        <f t="shared" si="16"/>
        <v>1.0243848359837215</v>
      </c>
    </row>
    <row r="1059" spans="1:8">
      <c r="A1059" s="6">
        <v>1058</v>
      </c>
      <c r="B1059" s="1" t="s">
        <v>95</v>
      </c>
      <c r="C1059" s="1" t="s">
        <v>40</v>
      </c>
      <c r="D1059" s="4">
        <v>2.8</v>
      </c>
      <c r="E1059" s="4">
        <v>135332.4</v>
      </c>
      <c r="F1059" s="4">
        <v>135335.19999999998</v>
      </c>
      <c r="H1059" s="138">
        <f t="shared" si="16"/>
        <v>0.99997931063019829</v>
      </c>
    </row>
    <row r="1060" spans="1:8">
      <c r="A1060" s="6">
        <v>1059</v>
      </c>
      <c r="B1060" s="1" t="s">
        <v>95</v>
      </c>
      <c r="C1060" s="1" t="s">
        <v>41</v>
      </c>
      <c r="D1060" s="4">
        <v>0</v>
      </c>
      <c r="E1060" s="4">
        <v>0</v>
      </c>
      <c r="F1060" s="4">
        <v>0</v>
      </c>
      <c r="H1060" s="138">
        <f t="shared" si="16"/>
        <v>0</v>
      </c>
    </row>
    <row r="1061" spans="1:8">
      <c r="A1061" s="6">
        <v>1060</v>
      </c>
      <c r="B1061" s="1" t="s">
        <v>95</v>
      </c>
      <c r="C1061" s="1" t="s">
        <v>42</v>
      </c>
      <c r="D1061" s="4">
        <v>0</v>
      </c>
      <c r="E1061" s="4">
        <v>0</v>
      </c>
      <c r="F1061" s="4">
        <v>0</v>
      </c>
      <c r="H1061" s="138">
        <f t="shared" si="16"/>
        <v>0</v>
      </c>
    </row>
    <row r="1062" spans="1:8">
      <c r="A1062" s="6">
        <v>1061</v>
      </c>
      <c r="B1062" s="1" t="s">
        <v>95</v>
      </c>
      <c r="C1062" s="1" t="s">
        <v>43</v>
      </c>
      <c r="D1062" s="4">
        <v>6518.1</v>
      </c>
      <c r="E1062" s="4">
        <v>7320.3</v>
      </c>
      <c r="F1062" s="4">
        <v>13838.400000000001</v>
      </c>
      <c r="H1062" s="138">
        <f t="shared" si="16"/>
        <v>0.52898456468955946</v>
      </c>
    </row>
    <row r="1063" spans="1:8">
      <c r="A1063" s="6">
        <v>1062</v>
      </c>
      <c r="B1063" s="1" t="s">
        <v>95</v>
      </c>
      <c r="C1063" s="1" t="s">
        <v>44</v>
      </c>
      <c r="D1063" s="4">
        <v>0</v>
      </c>
      <c r="E1063" s="4">
        <v>0</v>
      </c>
      <c r="F1063" s="4">
        <v>0</v>
      </c>
      <c r="H1063" s="138">
        <f t="shared" si="16"/>
        <v>0</v>
      </c>
    </row>
    <row r="1064" spans="1:8">
      <c r="A1064" s="6">
        <v>1063</v>
      </c>
      <c r="B1064" s="1" t="s">
        <v>95</v>
      </c>
      <c r="C1064" s="1" t="s">
        <v>45</v>
      </c>
      <c r="D1064" s="4">
        <v>1506</v>
      </c>
      <c r="E1064" s="4">
        <v>3871.1</v>
      </c>
      <c r="F1064" s="4">
        <v>5377.1</v>
      </c>
      <c r="H1064" s="138">
        <f t="shared" si="16"/>
        <v>0.71992337877294443</v>
      </c>
    </row>
    <row r="1065" spans="1:8">
      <c r="A1065" s="7">
        <v>1064</v>
      </c>
      <c r="B1065" s="8" t="s">
        <v>95</v>
      </c>
      <c r="C1065" s="8" t="s">
        <v>46</v>
      </c>
      <c r="D1065" s="9">
        <v>8026.9000000000005</v>
      </c>
      <c r="E1065" s="9">
        <v>146523.79999999999</v>
      </c>
      <c r="F1065" s="9">
        <v>154550.69999999998</v>
      </c>
      <c r="H1065" s="138">
        <f t="shared" si="16"/>
        <v>0.94806299809706462</v>
      </c>
    </row>
    <row r="1066" spans="1:8">
      <c r="A1066" s="6">
        <v>1065</v>
      </c>
      <c r="B1066" s="1" t="s">
        <v>95</v>
      </c>
      <c r="C1066" s="1" t="s">
        <v>34</v>
      </c>
      <c r="D1066" s="4">
        <v>7.0902934995852832E-2</v>
      </c>
      <c r="E1066" s="4">
        <v>0.7723657119000904</v>
      </c>
      <c r="F1066" s="4">
        <v>0.51020723464309581</v>
      </c>
      <c r="H1066" s="138">
        <f t="shared" si="16"/>
        <v>1.5138274400212726</v>
      </c>
    </row>
    <row r="1067" spans="1:8">
      <c r="A1067" s="6">
        <v>1066</v>
      </c>
      <c r="B1067" s="1" t="s">
        <v>95</v>
      </c>
      <c r="C1067" s="1" t="s">
        <v>47</v>
      </c>
      <c r="D1067" s="4">
        <v>0</v>
      </c>
      <c r="E1067" s="4">
        <v>0</v>
      </c>
      <c r="F1067" s="4">
        <v>0</v>
      </c>
      <c r="H1067" s="138">
        <f t="shared" si="16"/>
        <v>0</v>
      </c>
    </row>
    <row r="1068" spans="1:8">
      <c r="A1068" s="6">
        <v>1067</v>
      </c>
      <c r="B1068" s="1" t="s">
        <v>95</v>
      </c>
      <c r="C1068" s="1" t="s">
        <v>48</v>
      </c>
      <c r="D1068" s="4">
        <v>829.3</v>
      </c>
      <c r="E1068" s="4">
        <v>1574.7</v>
      </c>
      <c r="F1068" s="4">
        <v>2404</v>
      </c>
      <c r="H1068" s="138">
        <f t="shared" si="16"/>
        <v>0.65503327787021637</v>
      </c>
    </row>
    <row r="1069" spans="1:8">
      <c r="A1069" s="6">
        <v>1068</v>
      </c>
      <c r="B1069" s="1" t="s">
        <v>95</v>
      </c>
      <c r="C1069" s="1" t="s">
        <v>49</v>
      </c>
      <c r="D1069" s="4">
        <v>0</v>
      </c>
      <c r="E1069" s="4">
        <v>0</v>
      </c>
      <c r="F1069" s="4">
        <v>0</v>
      </c>
      <c r="H1069" s="138">
        <f t="shared" si="16"/>
        <v>0</v>
      </c>
    </row>
    <row r="1070" spans="1:8">
      <c r="A1070" s="6">
        <v>1069</v>
      </c>
      <c r="B1070" s="1" t="s">
        <v>95</v>
      </c>
      <c r="C1070" s="1" t="s">
        <v>50</v>
      </c>
      <c r="D1070" s="4">
        <v>0</v>
      </c>
      <c r="E1070" s="4">
        <v>0</v>
      </c>
      <c r="F1070" s="4">
        <v>0</v>
      </c>
      <c r="H1070" s="138">
        <f t="shared" si="16"/>
        <v>0</v>
      </c>
    </row>
    <row r="1071" spans="1:8">
      <c r="A1071" s="6">
        <v>1070</v>
      </c>
      <c r="B1071" s="1" t="s">
        <v>95</v>
      </c>
      <c r="C1071" s="1" t="s">
        <v>51</v>
      </c>
      <c r="D1071" s="4">
        <v>3127.5</v>
      </c>
      <c r="E1071" s="4">
        <v>5512.8</v>
      </c>
      <c r="F1071" s="4">
        <v>8640.2999999999993</v>
      </c>
      <c r="H1071" s="138">
        <f t="shared" si="16"/>
        <v>0.63803340161799948</v>
      </c>
    </row>
    <row r="1072" spans="1:8">
      <c r="A1072" s="7">
        <v>1071</v>
      </c>
      <c r="B1072" s="8" t="s">
        <v>95</v>
      </c>
      <c r="C1072" s="8" t="s">
        <v>52</v>
      </c>
      <c r="D1072" s="9">
        <v>3956.8</v>
      </c>
      <c r="E1072" s="9">
        <v>7087.5</v>
      </c>
      <c r="F1072" s="9">
        <v>11044.3</v>
      </c>
      <c r="H1072" s="138">
        <f t="shared" si="16"/>
        <v>0.64173374500873759</v>
      </c>
    </row>
    <row r="1073" spans="1:8">
      <c r="A1073" s="6">
        <v>1072</v>
      </c>
      <c r="B1073" s="1" t="s">
        <v>95</v>
      </c>
      <c r="C1073" s="1" t="s">
        <v>34</v>
      </c>
      <c r="D1073" s="4">
        <v>3.4951068680510587E-2</v>
      </c>
      <c r="E1073" s="4">
        <v>3.7360087460821326E-2</v>
      </c>
      <c r="F1073" s="4">
        <v>3.6459762146459018E-2</v>
      </c>
      <c r="H1073" s="138">
        <f t="shared" si="16"/>
        <v>1.0246936694415529</v>
      </c>
    </row>
    <row r="1074" spans="1:8">
      <c r="A1074" s="6">
        <v>1073</v>
      </c>
      <c r="B1074" s="1" t="s">
        <v>95</v>
      </c>
      <c r="C1074" s="1" t="s">
        <v>53</v>
      </c>
      <c r="D1074" s="4">
        <v>0</v>
      </c>
      <c r="E1074" s="4">
        <v>708.6</v>
      </c>
      <c r="F1074" s="4">
        <v>708.6</v>
      </c>
      <c r="H1074" s="138">
        <f t="shared" si="16"/>
        <v>1</v>
      </c>
    </row>
    <row r="1075" spans="1:8">
      <c r="A1075" s="6">
        <v>1074</v>
      </c>
      <c r="B1075" s="1" t="s">
        <v>95</v>
      </c>
      <c r="C1075" s="1" t="s">
        <v>54</v>
      </c>
      <c r="D1075" s="4">
        <v>0</v>
      </c>
      <c r="E1075" s="4">
        <v>0</v>
      </c>
      <c r="F1075" s="4">
        <v>0</v>
      </c>
      <c r="H1075" s="138">
        <f t="shared" si="16"/>
        <v>0</v>
      </c>
    </row>
    <row r="1076" spans="1:8">
      <c r="A1076" s="6">
        <v>1075</v>
      </c>
      <c r="B1076" s="1" t="s">
        <v>95</v>
      </c>
      <c r="C1076" s="1" t="s">
        <v>55</v>
      </c>
      <c r="D1076" s="4">
        <v>0</v>
      </c>
      <c r="E1076" s="4">
        <v>0</v>
      </c>
      <c r="F1076" s="4">
        <v>0</v>
      </c>
      <c r="H1076" s="138">
        <f t="shared" si="16"/>
        <v>0</v>
      </c>
    </row>
    <row r="1077" spans="1:8">
      <c r="A1077" s="6">
        <v>1076</v>
      </c>
      <c r="B1077" s="1" t="s">
        <v>95</v>
      </c>
      <c r="C1077" s="1" t="s">
        <v>56</v>
      </c>
      <c r="D1077" s="4">
        <v>0</v>
      </c>
      <c r="E1077" s="4">
        <v>0</v>
      </c>
      <c r="F1077" s="4">
        <v>0</v>
      </c>
      <c r="H1077" s="138">
        <f t="shared" si="16"/>
        <v>0</v>
      </c>
    </row>
    <row r="1078" spans="1:8">
      <c r="A1078" s="6">
        <v>1077</v>
      </c>
      <c r="B1078" s="1" t="s">
        <v>95</v>
      </c>
      <c r="C1078" s="1" t="s">
        <v>57</v>
      </c>
      <c r="D1078" s="4">
        <v>3.8</v>
      </c>
      <c r="E1078" s="4">
        <v>132.5</v>
      </c>
      <c r="F1078" s="4">
        <v>136.30000000000001</v>
      </c>
      <c r="H1078" s="138">
        <f t="shared" si="16"/>
        <v>0.97212032281731464</v>
      </c>
    </row>
    <row r="1079" spans="1:8">
      <c r="A1079" s="6">
        <v>1078</v>
      </c>
      <c r="B1079" s="1" t="s">
        <v>95</v>
      </c>
      <c r="C1079" s="1" t="s">
        <v>58</v>
      </c>
      <c r="D1079" s="4">
        <v>0</v>
      </c>
      <c r="E1079" s="4">
        <v>0</v>
      </c>
      <c r="F1079" s="4">
        <v>0</v>
      </c>
      <c r="H1079" s="138">
        <f t="shared" si="16"/>
        <v>0</v>
      </c>
    </row>
    <row r="1080" spans="1:8">
      <c r="A1080" s="6">
        <v>1079</v>
      </c>
      <c r="B1080" s="1" t="s">
        <v>95</v>
      </c>
      <c r="C1080" s="1" t="s">
        <v>59</v>
      </c>
      <c r="D1080" s="4">
        <v>30.9</v>
      </c>
      <c r="E1080" s="4">
        <v>32.200000000000003</v>
      </c>
      <c r="F1080" s="4">
        <v>63.1</v>
      </c>
      <c r="H1080" s="138">
        <f t="shared" si="16"/>
        <v>0.51030110935023776</v>
      </c>
    </row>
    <row r="1081" spans="1:8">
      <c r="A1081" s="7">
        <v>1080</v>
      </c>
      <c r="B1081" s="8" t="s">
        <v>95</v>
      </c>
      <c r="C1081" s="8" t="s">
        <v>60</v>
      </c>
      <c r="D1081" s="9">
        <v>34.699999999999996</v>
      </c>
      <c r="E1081" s="9">
        <v>873.30000000000007</v>
      </c>
      <c r="F1081" s="9">
        <v>908.00000000000011</v>
      </c>
      <c r="H1081" s="138">
        <f t="shared" si="16"/>
        <v>0.96178414096916298</v>
      </c>
    </row>
    <row r="1082" spans="1:8">
      <c r="A1082" s="6">
        <v>1081</v>
      </c>
      <c r="B1082" s="1" t="s">
        <v>95</v>
      </c>
      <c r="C1082" s="1" t="s">
        <v>34</v>
      </c>
      <c r="D1082" s="4">
        <v>3.0651083785223347E-4</v>
      </c>
      <c r="E1082" s="4">
        <v>4.6033953269185553E-3</v>
      </c>
      <c r="F1082" s="4">
        <v>2.9975158252659555E-3</v>
      </c>
      <c r="H1082" s="138">
        <f t="shared" si="16"/>
        <v>1.5357367884822151</v>
      </c>
    </row>
    <row r="1083" spans="1:8">
      <c r="A1083" s="6">
        <v>1082</v>
      </c>
      <c r="B1083" s="1" t="s">
        <v>95</v>
      </c>
      <c r="C1083" s="1" t="s">
        <v>61</v>
      </c>
      <c r="D1083" s="4">
        <v>10935.2</v>
      </c>
      <c r="E1083" s="4">
        <v>3221.7</v>
      </c>
      <c r="F1083" s="4">
        <v>14156.900000000001</v>
      </c>
      <c r="H1083" s="138">
        <f t="shared" si="16"/>
        <v>0.2275710077771263</v>
      </c>
    </row>
    <row r="1084" spans="1:8">
      <c r="A1084" s="6">
        <v>1083</v>
      </c>
      <c r="B1084" s="1" t="s">
        <v>95</v>
      </c>
      <c r="C1084" s="1" t="s">
        <v>62</v>
      </c>
      <c r="D1084" s="4">
        <v>15578.6</v>
      </c>
      <c r="E1084" s="4">
        <v>12986.4</v>
      </c>
      <c r="F1084" s="4">
        <v>28565</v>
      </c>
      <c r="H1084" s="138">
        <f t="shared" si="16"/>
        <v>0.45462629091545598</v>
      </c>
    </row>
    <row r="1085" spans="1:8">
      <c r="A1085" s="6">
        <v>1084</v>
      </c>
      <c r="B1085" s="1" t="s">
        <v>95</v>
      </c>
      <c r="C1085" s="1" t="s">
        <v>63</v>
      </c>
      <c r="D1085" s="4">
        <v>30708.2</v>
      </c>
      <c r="E1085" s="4">
        <v>7758.6</v>
      </c>
      <c r="F1085" s="4">
        <v>38466.800000000003</v>
      </c>
      <c r="H1085" s="138">
        <f t="shared" si="16"/>
        <v>0.20169600798610748</v>
      </c>
    </row>
    <row r="1086" spans="1:8">
      <c r="A1086" s="6">
        <v>1085</v>
      </c>
      <c r="B1086" s="1" t="s">
        <v>95</v>
      </c>
      <c r="C1086" s="1" t="s">
        <v>64</v>
      </c>
      <c r="D1086" s="4">
        <v>0</v>
      </c>
      <c r="E1086" s="4">
        <v>0</v>
      </c>
      <c r="F1086" s="4">
        <v>0</v>
      </c>
      <c r="H1086" s="138">
        <f t="shared" si="16"/>
        <v>0</v>
      </c>
    </row>
    <row r="1087" spans="1:8">
      <c r="A1087" s="6">
        <v>1086</v>
      </c>
      <c r="B1087" s="1" t="s">
        <v>95</v>
      </c>
      <c r="C1087" s="1" t="s">
        <v>65</v>
      </c>
      <c r="D1087" s="4">
        <v>3545.3</v>
      </c>
      <c r="E1087" s="4">
        <v>2047.8</v>
      </c>
      <c r="F1087" s="4">
        <v>5593.1</v>
      </c>
      <c r="H1087" s="138">
        <f t="shared" si="16"/>
        <v>0.36612969551769142</v>
      </c>
    </row>
    <row r="1088" spans="1:8">
      <c r="A1088" s="7">
        <v>1087</v>
      </c>
      <c r="B1088" s="8" t="s">
        <v>95</v>
      </c>
      <c r="C1088" s="8" t="s">
        <v>66</v>
      </c>
      <c r="D1088" s="9">
        <v>60767.3</v>
      </c>
      <c r="E1088" s="9">
        <v>26014.499999999996</v>
      </c>
      <c r="F1088" s="9">
        <v>86781.8</v>
      </c>
      <c r="H1088" s="138">
        <f t="shared" si="16"/>
        <v>0.2997690760044156</v>
      </c>
    </row>
    <row r="1089" spans="1:8">
      <c r="A1089" s="6">
        <v>1088</v>
      </c>
      <c r="B1089" s="1" t="s">
        <v>95</v>
      </c>
      <c r="C1089" s="1" t="s">
        <v>34</v>
      </c>
      <c r="D1089" s="4">
        <v>0.53676760913596622</v>
      </c>
      <c r="E1089" s="4">
        <v>0.13712931149905272</v>
      </c>
      <c r="F1089" s="4">
        <v>0.28648658463112897</v>
      </c>
      <c r="H1089" s="138">
        <f t="shared" si="16"/>
        <v>0.47865875351760734</v>
      </c>
    </row>
    <row r="1090" spans="1:8">
      <c r="A1090" s="6">
        <v>1089</v>
      </c>
      <c r="B1090" s="1" t="s">
        <v>95</v>
      </c>
      <c r="C1090" s="1" t="s">
        <v>67</v>
      </c>
      <c r="D1090" s="4">
        <v>0</v>
      </c>
      <c r="E1090" s="4">
        <v>0</v>
      </c>
      <c r="F1090" s="4">
        <v>0</v>
      </c>
      <c r="H1090" s="138">
        <f t="shared" si="16"/>
        <v>0</v>
      </c>
    </row>
    <row r="1091" spans="1:8">
      <c r="A1091" s="6">
        <v>1090</v>
      </c>
      <c r="B1091" s="1" t="s">
        <v>95</v>
      </c>
      <c r="C1091" s="1" t="s">
        <v>68</v>
      </c>
      <c r="D1091" s="4">
        <v>0</v>
      </c>
      <c r="E1091" s="4">
        <v>0</v>
      </c>
      <c r="F1091" s="4">
        <v>0</v>
      </c>
      <c r="H1091" s="138">
        <f t="shared" ref="H1091:H1154" si="17">IFERROR(E1091/F1091,0)</f>
        <v>0</v>
      </c>
    </row>
    <row r="1092" spans="1:8">
      <c r="A1092" s="6">
        <v>1091</v>
      </c>
      <c r="B1092" s="1" t="s">
        <v>95</v>
      </c>
      <c r="C1092" s="1" t="s">
        <v>69</v>
      </c>
      <c r="D1092" s="4">
        <v>37.9</v>
      </c>
      <c r="E1092" s="4">
        <v>0</v>
      </c>
      <c r="F1092" s="4">
        <v>37.9</v>
      </c>
      <c r="H1092" s="138">
        <f t="shared" si="17"/>
        <v>0</v>
      </c>
    </row>
    <row r="1093" spans="1:8">
      <c r="A1093" s="6">
        <v>1092</v>
      </c>
      <c r="B1093" s="1" t="s">
        <v>95</v>
      </c>
      <c r="C1093" s="1" t="s">
        <v>70</v>
      </c>
      <c r="D1093" s="4">
        <v>0</v>
      </c>
      <c r="E1093" s="4">
        <v>0</v>
      </c>
      <c r="F1093" s="4">
        <v>0</v>
      </c>
      <c r="H1093" s="138">
        <f t="shared" si="17"/>
        <v>0</v>
      </c>
    </row>
    <row r="1094" spans="1:8">
      <c r="A1094" s="6">
        <v>1093</v>
      </c>
      <c r="B1094" s="1" t="s">
        <v>95</v>
      </c>
      <c r="C1094" s="1" t="s">
        <v>71</v>
      </c>
      <c r="D1094" s="4">
        <v>0</v>
      </c>
      <c r="E1094" s="4">
        <v>0</v>
      </c>
      <c r="F1094" s="4">
        <v>0</v>
      </c>
      <c r="H1094" s="138">
        <f t="shared" si="17"/>
        <v>0</v>
      </c>
    </row>
    <row r="1095" spans="1:8">
      <c r="A1095" s="6">
        <v>1094</v>
      </c>
      <c r="B1095" s="1" t="s">
        <v>95</v>
      </c>
      <c r="C1095" s="1" t="s">
        <v>72</v>
      </c>
      <c r="D1095" s="4">
        <v>0</v>
      </c>
      <c r="E1095" s="4">
        <v>0</v>
      </c>
      <c r="F1095" s="4">
        <v>0</v>
      </c>
      <c r="H1095" s="138">
        <f t="shared" si="17"/>
        <v>0</v>
      </c>
    </row>
    <row r="1096" spans="1:8">
      <c r="A1096" s="6">
        <v>1095</v>
      </c>
      <c r="B1096" s="1" t="s">
        <v>95</v>
      </c>
      <c r="C1096" s="1" t="s">
        <v>73</v>
      </c>
      <c r="D1096" s="4">
        <v>346.5</v>
      </c>
      <c r="E1096" s="4">
        <v>0</v>
      </c>
      <c r="F1096" s="4">
        <v>346.5</v>
      </c>
      <c r="H1096" s="138">
        <f t="shared" si="17"/>
        <v>0</v>
      </c>
    </row>
    <row r="1097" spans="1:8">
      <c r="A1097" s="6">
        <v>1096</v>
      </c>
      <c r="B1097" s="1" t="s">
        <v>95</v>
      </c>
      <c r="C1097" s="1" t="s">
        <v>74</v>
      </c>
      <c r="D1097" s="4">
        <v>10100</v>
      </c>
      <c r="E1097" s="4">
        <v>0</v>
      </c>
      <c r="F1097" s="4">
        <v>10100</v>
      </c>
      <c r="H1097" s="138">
        <f t="shared" si="17"/>
        <v>0</v>
      </c>
    </row>
    <row r="1098" spans="1:8">
      <c r="A1098" s="6">
        <v>1097</v>
      </c>
      <c r="B1098" s="1" t="s">
        <v>95</v>
      </c>
      <c r="C1098" s="1" t="s">
        <v>75</v>
      </c>
      <c r="D1098" s="4">
        <v>0</v>
      </c>
      <c r="E1098" s="4">
        <v>0</v>
      </c>
      <c r="F1098" s="4">
        <v>0</v>
      </c>
      <c r="H1098" s="138">
        <f t="shared" si="17"/>
        <v>0</v>
      </c>
    </row>
    <row r="1099" spans="1:8">
      <c r="A1099" s="6">
        <v>1098</v>
      </c>
      <c r="B1099" s="1" t="s">
        <v>95</v>
      </c>
      <c r="C1099" s="1" t="s">
        <v>76</v>
      </c>
      <c r="D1099" s="4">
        <v>0</v>
      </c>
      <c r="E1099" s="4">
        <v>0</v>
      </c>
      <c r="F1099" s="4">
        <v>0</v>
      </c>
      <c r="H1099" s="138">
        <f t="shared" si="17"/>
        <v>0</v>
      </c>
    </row>
    <row r="1100" spans="1:8">
      <c r="A1100" s="6">
        <v>1099</v>
      </c>
      <c r="B1100" s="1" t="s">
        <v>95</v>
      </c>
      <c r="C1100" s="1" t="s">
        <v>77</v>
      </c>
      <c r="D1100" s="4">
        <v>0</v>
      </c>
      <c r="E1100" s="4">
        <v>0</v>
      </c>
      <c r="F1100" s="4">
        <v>0</v>
      </c>
      <c r="H1100" s="138">
        <f t="shared" si="17"/>
        <v>0</v>
      </c>
    </row>
    <row r="1101" spans="1:8">
      <c r="A1101" s="6">
        <v>1100</v>
      </c>
      <c r="B1101" s="1" t="s">
        <v>95</v>
      </c>
      <c r="C1101" s="1" t="s">
        <v>78</v>
      </c>
      <c r="D1101" s="4">
        <v>345.1</v>
      </c>
      <c r="E1101" s="4">
        <v>1733.1</v>
      </c>
      <c r="F1101" s="4">
        <v>2078.1999999999998</v>
      </c>
      <c r="H1101" s="138">
        <f t="shared" si="17"/>
        <v>0.83394283514579925</v>
      </c>
    </row>
    <row r="1102" spans="1:8">
      <c r="A1102" s="6">
        <v>1101</v>
      </c>
      <c r="B1102" s="1" t="s">
        <v>95</v>
      </c>
      <c r="C1102" s="1" t="s">
        <v>79</v>
      </c>
      <c r="D1102" s="4">
        <v>0</v>
      </c>
      <c r="E1102" s="4">
        <v>0</v>
      </c>
      <c r="F1102" s="4">
        <v>0</v>
      </c>
      <c r="H1102" s="138">
        <f t="shared" si="17"/>
        <v>0</v>
      </c>
    </row>
    <row r="1103" spans="1:8">
      <c r="A1103" s="7">
        <v>1102</v>
      </c>
      <c r="B1103" s="8" t="s">
        <v>95</v>
      </c>
      <c r="C1103" s="8" t="s">
        <v>80</v>
      </c>
      <c r="D1103" s="9">
        <v>10829.5</v>
      </c>
      <c r="E1103" s="9">
        <v>1733.1</v>
      </c>
      <c r="F1103" s="9">
        <v>12562.6</v>
      </c>
      <c r="H1103" s="138">
        <f t="shared" si="17"/>
        <v>0.13795711078916784</v>
      </c>
    </row>
    <row r="1104" spans="1:8">
      <c r="A1104" s="6">
        <v>1103</v>
      </c>
      <c r="B1104" s="1" t="s">
        <v>95</v>
      </c>
      <c r="C1104" s="1" t="s">
        <v>34</v>
      </c>
      <c r="D1104" s="4">
        <v>9.5658764222500359E-2</v>
      </c>
      <c r="E1104" s="4">
        <v>9.1356285824831657E-3</v>
      </c>
      <c r="F1104" s="4">
        <v>4.1472017958685124E-2</v>
      </c>
      <c r="H1104" s="138">
        <f t="shared" si="17"/>
        <v>0.22028415862435674</v>
      </c>
    </row>
    <row r="1105" spans="1:8">
      <c r="A1105" s="6">
        <v>1104</v>
      </c>
      <c r="B1105" s="1" t="s">
        <v>95</v>
      </c>
      <c r="C1105" s="1" t="s">
        <v>81</v>
      </c>
      <c r="D1105" s="4">
        <v>0</v>
      </c>
      <c r="E1105" s="4">
        <v>0</v>
      </c>
      <c r="F1105" s="4">
        <v>0</v>
      </c>
      <c r="H1105" s="138">
        <f t="shared" si="17"/>
        <v>0</v>
      </c>
    </row>
    <row r="1106" spans="1:8">
      <c r="A1106" s="6">
        <v>1105</v>
      </c>
      <c r="B1106" s="1" t="s">
        <v>95</v>
      </c>
      <c r="C1106" s="1" t="s">
        <v>82</v>
      </c>
      <c r="D1106" s="4">
        <v>0</v>
      </c>
      <c r="E1106" s="4">
        <v>0</v>
      </c>
      <c r="F1106" s="4">
        <v>0</v>
      </c>
      <c r="H1106" s="138">
        <f t="shared" si="17"/>
        <v>0</v>
      </c>
    </row>
    <row r="1107" spans="1:8">
      <c r="A1107" s="6">
        <v>1106</v>
      </c>
      <c r="B1107" s="1" t="s">
        <v>95</v>
      </c>
      <c r="C1107" s="1" t="s">
        <v>83</v>
      </c>
      <c r="D1107" s="4">
        <v>0</v>
      </c>
      <c r="E1107" s="4">
        <v>350.7</v>
      </c>
      <c r="F1107" s="4">
        <v>350.7</v>
      </c>
      <c r="H1107" s="138">
        <f t="shared" si="17"/>
        <v>1</v>
      </c>
    </row>
    <row r="1108" spans="1:8">
      <c r="A1108" s="6">
        <v>1107</v>
      </c>
      <c r="B1108" s="1" t="s">
        <v>95</v>
      </c>
      <c r="C1108" s="1" t="s">
        <v>84</v>
      </c>
      <c r="D1108" s="4">
        <v>0</v>
      </c>
      <c r="E1108" s="4">
        <v>0</v>
      </c>
      <c r="F1108" s="4">
        <v>0</v>
      </c>
      <c r="H1108" s="138">
        <f t="shared" si="17"/>
        <v>0</v>
      </c>
    </row>
    <row r="1109" spans="1:8">
      <c r="A1109" s="6">
        <v>1108</v>
      </c>
      <c r="B1109" s="1" t="s">
        <v>95</v>
      </c>
      <c r="C1109" s="1" t="s">
        <v>85</v>
      </c>
      <c r="D1109" s="4">
        <v>0</v>
      </c>
      <c r="E1109" s="4">
        <v>0</v>
      </c>
      <c r="F1109" s="4">
        <v>0</v>
      </c>
      <c r="H1109" s="138">
        <f t="shared" si="17"/>
        <v>0</v>
      </c>
    </row>
    <row r="1110" spans="1:8">
      <c r="A1110" s="6">
        <v>1109</v>
      </c>
      <c r="B1110" s="1" t="s">
        <v>95</v>
      </c>
      <c r="C1110" s="1" t="s">
        <v>86</v>
      </c>
      <c r="D1110" s="4">
        <v>0</v>
      </c>
      <c r="E1110" s="4">
        <v>0</v>
      </c>
      <c r="F1110" s="4">
        <v>0</v>
      </c>
      <c r="H1110" s="138">
        <f t="shared" si="17"/>
        <v>0</v>
      </c>
    </row>
    <row r="1111" spans="1:8">
      <c r="A1111" s="7">
        <v>1110</v>
      </c>
      <c r="B1111" s="8" t="s">
        <v>95</v>
      </c>
      <c r="C1111" s="8" t="s">
        <v>87</v>
      </c>
      <c r="D1111" s="9">
        <v>0</v>
      </c>
      <c r="E1111" s="9">
        <v>350.7</v>
      </c>
      <c r="F1111" s="9">
        <v>350.7</v>
      </c>
      <c r="H1111" s="138">
        <f t="shared" si="17"/>
        <v>1</v>
      </c>
    </row>
    <row r="1112" spans="1:8">
      <c r="A1112" s="6">
        <v>1111</v>
      </c>
      <c r="B1112" s="1" t="s">
        <v>95</v>
      </c>
      <c r="C1112" s="1" t="s">
        <v>34</v>
      </c>
      <c r="D1112" s="4">
        <v>0</v>
      </c>
      <c r="E1112" s="4">
        <v>1.8486324758391587E-3</v>
      </c>
      <c r="F1112" s="4">
        <v>1.1577409690757385E-3</v>
      </c>
      <c r="H1112" s="138">
        <f t="shared" si="17"/>
        <v>1.5967582777302776</v>
      </c>
    </row>
    <row r="1113" spans="1:8">
      <c r="A1113" s="6">
        <v>1112</v>
      </c>
      <c r="B1113" s="1" t="s">
        <v>95</v>
      </c>
      <c r="C1113" s="1" t="s">
        <v>88</v>
      </c>
      <c r="D1113" s="4">
        <v>0</v>
      </c>
      <c r="E1113" s="4">
        <v>0</v>
      </c>
      <c r="F1113" s="4">
        <v>0</v>
      </c>
      <c r="H1113" s="138">
        <f t="shared" si="17"/>
        <v>0</v>
      </c>
    </row>
    <row r="1114" spans="1:8">
      <c r="A1114" s="6">
        <v>1113</v>
      </c>
      <c r="B1114" s="1" t="s">
        <v>95</v>
      </c>
      <c r="C1114" s="1" t="s">
        <v>89</v>
      </c>
      <c r="D1114" s="4">
        <v>0</v>
      </c>
      <c r="E1114" s="4">
        <v>0</v>
      </c>
      <c r="F1114" s="4">
        <v>0</v>
      </c>
      <c r="H1114" s="138">
        <f t="shared" si="17"/>
        <v>0</v>
      </c>
    </row>
    <row r="1115" spans="1:8">
      <c r="A1115" s="7">
        <v>1114</v>
      </c>
      <c r="B1115" s="8" t="s">
        <v>95</v>
      </c>
      <c r="C1115" s="8" t="s">
        <v>90</v>
      </c>
      <c r="D1115" s="9">
        <v>0</v>
      </c>
      <c r="E1115" s="9">
        <v>0</v>
      </c>
      <c r="F1115" s="9">
        <v>0</v>
      </c>
      <c r="H1115" s="138">
        <f t="shared" si="17"/>
        <v>0</v>
      </c>
    </row>
    <row r="1116" spans="1:8">
      <c r="A1116" s="6">
        <v>1115</v>
      </c>
      <c r="B1116" s="1" t="s">
        <v>95</v>
      </c>
      <c r="C1116" s="1" t="s">
        <v>34</v>
      </c>
      <c r="D1116" s="4">
        <v>0</v>
      </c>
      <c r="E1116" s="4">
        <v>0</v>
      </c>
      <c r="F1116" s="4">
        <v>0</v>
      </c>
      <c r="H1116" s="138">
        <f t="shared" si="17"/>
        <v>0</v>
      </c>
    </row>
    <row r="1117" spans="1:8">
      <c r="A1117" s="6">
        <v>1116</v>
      </c>
      <c r="B1117" s="1" t="s">
        <v>95</v>
      </c>
      <c r="C1117" s="1" t="s">
        <v>91</v>
      </c>
      <c r="D1117" s="4">
        <v>24893.200000000001</v>
      </c>
      <c r="E1117" s="4">
        <v>0</v>
      </c>
      <c r="F1117" s="4">
        <v>24893.200000000001</v>
      </c>
      <c r="H1117" s="138">
        <f t="shared" si="17"/>
        <v>0</v>
      </c>
    </row>
    <row r="1118" spans="1:8">
      <c r="A1118" s="6">
        <v>1117</v>
      </c>
      <c r="B1118" s="1" t="s">
        <v>95</v>
      </c>
      <c r="C1118" s="1" t="s">
        <v>34</v>
      </c>
      <c r="D1118" s="4">
        <v>0.21988575183928585</v>
      </c>
      <c r="E1118" s="4">
        <v>0</v>
      </c>
      <c r="F1118" s="4">
        <v>8.2178150816641496E-2</v>
      </c>
      <c r="H1118" s="138">
        <f t="shared" si="17"/>
        <v>0</v>
      </c>
    </row>
    <row r="1119" spans="1:8">
      <c r="A1119" s="6">
        <v>1118</v>
      </c>
      <c r="B1119" s="1" t="s">
        <v>95</v>
      </c>
      <c r="C1119" s="1" t="s">
        <v>92</v>
      </c>
      <c r="D1119" s="4">
        <v>1045.8</v>
      </c>
      <c r="E1119" s="4">
        <v>556.70000000000005</v>
      </c>
      <c r="F1119" s="4">
        <v>1602.5</v>
      </c>
      <c r="H1119" s="138">
        <f t="shared" si="17"/>
        <v>0.34739469578783155</v>
      </c>
    </row>
    <row r="1120" spans="1:8">
      <c r="A1120" s="6">
        <v>1119</v>
      </c>
      <c r="B1120" s="1" t="s">
        <v>95</v>
      </c>
      <c r="C1120" s="1" t="s">
        <v>34</v>
      </c>
      <c r="D1120" s="4">
        <v>9.2377243292756702E-3</v>
      </c>
      <c r="E1120" s="4">
        <v>2.9345129720549181E-3</v>
      </c>
      <c r="F1120" s="4">
        <v>5.2902192841285172E-3</v>
      </c>
      <c r="H1120" s="138">
        <f t="shared" si="17"/>
        <v>0.55470535613881156</v>
      </c>
    </row>
    <row r="1121" spans="1:8">
      <c r="A1121" s="10">
        <v>1120</v>
      </c>
      <c r="B1121" s="11" t="s">
        <v>95</v>
      </c>
      <c r="C1121" s="11" t="s">
        <v>2</v>
      </c>
      <c r="D1121" s="12">
        <v>113209.70000000001</v>
      </c>
      <c r="E1121" s="12">
        <v>189707.80000000002</v>
      </c>
      <c r="F1121" s="12">
        <v>302917.5</v>
      </c>
      <c r="H1121" s="138">
        <f t="shared" si="17"/>
        <v>0.62626886858633135</v>
      </c>
    </row>
    <row r="1122" spans="1:8">
      <c r="A1122" s="6">
        <v>1121</v>
      </c>
      <c r="B1122" s="1" t="s">
        <v>16</v>
      </c>
      <c r="C1122" s="1" t="s">
        <v>24</v>
      </c>
      <c r="D1122" s="4">
        <v>42576.6</v>
      </c>
      <c r="E1122" s="4">
        <v>2012.6</v>
      </c>
      <c r="F1122" s="4">
        <v>44589.2</v>
      </c>
      <c r="H1122" s="138">
        <f t="shared" si="17"/>
        <v>4.513649045060239E-2</v>
      </c>
    </row>
    <row r="1123" spans="1:8">
      <c r="A1123" s="6">
        <v>1122</v>
      </c>
      <c r="B1123" s="1" t="s">
        <v>16</v>
      </c>
      <c r="C1123" s="1" t="s">
        <v>25</v>
      </c>
      <c r="D1123" s="4">
        <v>0</v>
      </c>
      <c r="E1123" s="4">
        <v>0</v>
      </c>
      <c r="F1123" s="4">
        <v>0</v>
      </c>
      <c r="H1123" s="138">
        <f t="shared" si="17"/>
        <v>0</v>
      </c>
    </row>
    <row r="1124" spans="1:8">
      <c r="A1124" s="6">
        <v>1123</v>
      </c>
      <c r="B1124" s="1" t="s">
        <v>16</v>
      </c>
      <c r="C1124" s="1" t="s">
        <v>26</v>
      </c>
      <c r="D1124" s="4">
        <v>173.8</v>
      </c>
      <c r="E1124" s="4">
        <v>0</v>
      </c>
      <c r="F1124" s="4">
        <v>173.8</v>
      </c>
      <c r="H1124" s="138">
        <f t="shared" si="17"/>
        <v>0</v>
      </c>
    </row>
    <row r="1125" spans="1:8">
      <c r="A1125" s="6">
        <v>1124</v>
      </c>
      <c r="B1125" s="1" t="s">
        <v>16</v>
      </c>
      <c r="C1125" s="1" t="s">
        <v>27</v>
      </c>
      <c r="D1125" s="4">
        <v>1577.5</v>
      </c>
      <c r="E1125" s="4">
        <v>0</v>
      </c>
      <c r="F1125" s="4">
        <v>1577.5</v>
      </c>
      <c r="H1125" s="138">
        <f t="shared" si="17"/>
        <v>0</v>
      </c>
    </row>
    <row r="1126" spans="1:8">
      <c r="A1126" s="6">
        <v>1125</v>
      </c>
      <c r="B1126" s="1" t="s">
        <v>16</v>
      </c>
      <c r="C1126" s="1" t="s">
        <v>28</v>
      </c>
      <c r="D1126" s="4">
        <v>3569.1</v>
      </c>
      <c r="E1126" s="4">
        <v>1346.4</v>
      </c>
      <c r="F1126" s="4">
        <v>4915.5</v>
      </c>
      <c r="H1126" s="138">
        <f t="shared" si="17"/>
        <v>0.27390906316753127</v>
      </c>
    </row>
    <row r="1127" spans="1:8">
      <c r="A1127" s="6">
        <v>1126</v>
      </c>
      <c r="B1127" s="1" t="s">
        <v>16</v>
      </c>
      <c r="C1127" s="1" t="s">
        <v>29</v>
      </c>
      <c r="D1127" s="4">
        <v>399.9</v>
      </c>
      <c r="E1127" s="4">
        <v>2.2999999999999998</v>
      </c>
      <c r="F1127" s="4">
        <v>402.2</v>
      </c>
      <c r="H1127" s="138">
        <f t="shared" si="17"/>
        <v>5.7185479860765789E-3</v>
      </c>
    </row>
    <row r="1128" spans="1:8">
      <c r="A1128" s="6">
        <v>1127</v>
      </c>
      <c r="B1128" s="1" t="s">
        <v>16</v>
      </c>
      <c r="C1128" s="1" t="s">
        <v>30</v>
      </c>
      <c r="D1128" s="4">
        <v>2260.1999999999998</v>
      </c>
      <c r="E1128" s="4">
        <v>310.7</v>
      </c>
      <c r="F1128" s="4">
        <v>2570.8999999999996</v>
      </c>
      <c r="H1128" s="138">
        <f t="shared" si="17"/>
        <v>0.12085261970516163</v>
      </c>
    </row>
    <row r="1129" spans="1:8">
      <c r="A1129" s="6">
        <v>1128</v>
      </c>
      <c r="B1129" s="1" t="s">
        <v>16</v>
      </c>
      <c r="C1129" s="1" t="s">
        <v>31</v>
      </c>
      <c r="D1129" s="4">
        <v>3887.2</v>
      </c>
      <c r="E1129" s="4">
        <v>262.10000000000002</v>
      </c>
      <c r="F1129" s="4">
        <v>4149.3</v>
      </c>
      <c r="H1129" s="138">
        <f t="shared" si="17"/>
        <v>6.316728122815897E-2</v>
      </c>
    </row>
    <row r="1130" spans="1:8">
      <c r="A1130" s="6">
        <v>1129</v>
      </c>
      <c r="B1130" s="1" t="s">
        <v>16</v>
      </c>
      <c r="C1130" s="1" t="s">
        <v>32</v>
      </c>
      <c r="D1130" s="4">
        <v>0</v>
      </c>
      <c r="E1130" s="4">
        <v>0</v>
      </c>
      <c r="F1130" s="4">
        <v>0</v>
      </c>
      <c r="H1130" s="138">
        <f t="shared" si="17"/>
        <v>0</v>
      </c>
    </row>
    <row r="1131" spans="1:8">
      <c r="A1131" s="7">
        <v>1130</v>
      </c>
      <c r="B1131" s="8" t="s">
        <v>16</v>
      </c>
      <c r="C1131" s="8" t="s">
        <v>33</v>
      </c>
      <c r="D1131" s="9">
        <v>54444.299999999996</v>
      </c>
      <c r="E1131" s="9">
        <v>3934.1</v>
      </c>
      <c r="F1131" s="9">
        <v>58378.399999999994</v>
      </c>
      <c r="H1131" s="138">
        <f t="shared" si="17"/>
        <v>6.7389650966795944E-2</v>
      </c>
    </row>
    <row r="1132" spans="1:8">
      <c r="A1132" s="6">
        <v>1131</v>
      </c>
      <c r="B1132" s="1" t="s">
        <v>16</v>
      </c>
      <c r="C1132" s="1" t="s">
        <v>34</v>
      </c>
      <c r="D1132" s="4">
        <v>0.49457365467786657</v>
      </c>
      <c r="E1132" s="4">
        <v>4.1025892373903861E-2</v>
      </c>
      <c r="F1132" s="4">
        <v>0.28342276105417902</v>
      </c>
      <c r="H1132" s="138">
        <f t="shared" si="17"/>
        <v>0.14475157965898638</v>
      </c>
    </row>
    <row r="1133" spans="1:8">
      <c r="A1133" s="6">
        <v>1132</v>
      </c>
      <c r="B1133" s="1" t="s">
        <v>16</v>
      </c>
      <c r="C1133" s="1" t="s">
        <v>35</v>
      </c>
      <c r="D1133" s="4">
        <v>310</v>
      </c>
      <c r="E1133" s="4">
        <v>0</v>
      </c>
      <c r="F1133" s="4">
        <v>310</v>
      </c>
      <c r="H1133" s="138">
        <f t="shared" si="17"/>
        <v>0</v>
      </c>
    </row>
    <row r="1134" spans="1:8">
      <c r="A1134" s="6">
        <v>1133</v>
      </c>
      <c r="B1134" s="1" t="s">
        <v>16</v>
      </c>
      <c r="C1134" s="1" t="s">
        <v>36</v>
      </c>
      <c r="D1134" s="4">
        <v>461</v>
      </c>
      <c r="E1134" s="4">
        <v>4272.2</v>
      </c>
      <c r="F1134" s="4">
        <v>4733.2</v>
      </c>
      <c r="H1134" s="138">
        <f t="shared" si="17"/>
        <v>0.90260289022225981</v>
      </c>
    </row>
    <row r="1135" spans="1:8">
      <c r="A1135" s="6">
        <v>1134</v>
      </c>
      <c r="B1135" s="1" t="s">
        <v>16</v>
      </c>
      <c r="C1135" s="1" t="s">
        <v>37</v>
      </c>
      <c r="D1135" s="4">
        <v>0</v>
      </c>
      <c r="E1135" s="4">
        <v>0</v>
      </c>
      <c r="F1135" s="4">
        <v>0</v>
      </c>
      <c r="H1135" s="138">
        <f t="shared" si="17"/>
        <v>0</v>
      </c>
    </row>
    <row r="1136" spans="1:8">
      <c r="A1136" s="6">
        <v>1135</v>
      </c>
      <c r="B1136" s="1" t="s">
        <v>16</v>
      </c>
      <c r="C1136" s="1" t="s">
        <v>38</v>
      </c>
      <c r="D1136" s="4">
        <v>428.3</v>
      </c>
      <c r="E1136" s="4">
        <v>93.6</v>
      </c>
      <c r="F1136" s="4">
        <v>521.9</v>
      </c>
      <c r="H1136" s="138">
        <f t="shared" si="17"/>
        <v>0.17934470205020117</v>
      </c>
    </row>
    <row r="1137" spans="1:8">
      <c r="A1137" s="7">
        <v>1136</v>
      </c>
      <c r="B1137" s="8" t="s">
        <v>16</v>
      </c>
      <c r="C1137" s="8" t="s">
        <v>39</v>
      </c>
      <c r="D1137" s="9">
        <v>1199.3</v>
      </c>
      <c r="E1137" s="9">
        <v>4365.8</v>
      </c>
      <c r="F1137" s="9">
        <v>5565.1</v>
      </c>
      <c r="H1137" s="138">
        <f t="shared" si="17"/>
        <v>0.78449623546746683</v>
      </c>
    </row>
    <row r="1138" spans="1:8">
      <c r="A1138" s="6">
        <v>1137</v>
      </c>
      <c r="B1138" s="1" t="s">
        <v>16</v>
      </c>
      <c r="C1138" s="1" t="s">
        <v>34</v>
      </c>
      <c r="D1138" s="4">
        <v>1.0894477182279235E-2</v>
      </c>
      <c r="E1138" s="4">
        <v>4.5527780413814972E-2</v>
      </c>
      <c r="F1138" s="4">
        <v>2.7018143826185916E-2</v>
      </c>
      <c r="H1138" s="138">
        <f t="shared" si="17"/>
        <v>1.6850817253289458</v>
      </c>
    </row>
    <row r="1139" spans="1:8">
      <c r="A1139" s="6">
        <v>1138</v>
      </c>
      <c r="B1139" s="1" t="s">
        <v>16</v>
      </c>
      <c r="C1139" s="1" t="s">
        <v>40</v>
      </c>
      <c r="D1139" s="4">
        <v>0</v>
      </c>
      <c r="E1139" s="4">
        <v>0</v>
      </c>
      <c r="F1139" s="4">
        <v>0</v>
      </c>
      <c r="H1139" s="138">
        <f t="shared" si="17"/>
        <v>0</v>
      </c>
    </row>
    <row r="1140" spans="1:8">
      <c r="A1140" s="6">
        <v>1139</v>
      </c>
      <c r="B1140" s="1" t="s">
        <v>16</v>
      </c>
      <c r="C1140" s="1" t="s">
        <v>41</v>
      </c>
      <c r="D1140" s="4">
        <v>232.7</v>
      </c>
      <c r="E1140" s="4">
        <v>1533.4</v>
      </c>
      <c r="F1140" s="4">
        <v>1766.1000000000001</v>
      </c>
      <c r="H1140" s="138">
        <f t="shared" si="17"/>
        <v>0.86824075646905607</v>
      </c>
    </row>
    <row r="1141" spans="1:8">
      <c r="A1141" s="6">
        <v>1140</v>
      </c>
      <c r="B1141" s="1" t="s">
        <v>16</v>
      </c>
      <c r="C1141" s="1" t="s">
        <v>42</v>
      </c>
      <c r="D1141" s="4">
        <v>87.6</v>
      </c>
      <c r="E1141" s="4">
        <v>380.4</v>
      </c>
      <c r="F1141" s="4">
        <v>468</v>
      </c>
      <c r="H1141" s="138">
        <f t="shared" si="17"/>
        <v>0.81282051282051282</v>
      </c>
    </row>
    <row r="1142" spans="1:8">
      <c r="A1142" s="6">
        <v>1141</v>
      </c>
      <c r="B1142" s="1" t="s">
        <v>16</v>
      </c>
      <c r="C1142" s="1" t="s">
        <v>43</v>
      </c>
      <c r="D1142" s="4">
        <v>447.7</v>
      </c>
      <c r="E1142" s="4">
        <v>8300.2999999999993</v>
      </c>
      <c r="F1142" s="4">
        <v>8748</v>
      </c>
      <c r="H1142" s="138">
        <f t="shared" si="17"/>
        <v>0.94882258802011876</v>
      </c>
    </row>
    <row r="1143" spans="1:8">
      <c r="A1143" s="6">
        <v>1142</v>
      </c>
      <c r="B1143" s="1" t="s">
        <v>16</v>
      </c>
      <c r="C1143" s="1" t="s">
        <v>44</v>
      </c>
      <c r="D1143" s="4">
        <v>0</v>
      </c>
      <c r="E1143" s="4">
        <v>0</v>
      </c>
      <c r="F1143" s="4">
        <v>0</v>
      </c>
      <c r="H1143" s="138">
        <f t="shared" si="17"/>
        <v>0</v>
      </c>
    </row>
    <row r="1144" spans="1:8">
      <c r="A1144" s="6">
        <v>1143</v>
      </c>
      <c r="B1144" s="1" t="s">
        <v>16</v>
      </c>
      <c r="C1144" s="1" t="s">
        <v>45</v>
      </c>
      <c r="D1144" s="4">
        <v>266.3</v>
      </c>
      <c r="E1144" s="4">
        <v>0</v>
      </c>
      <c r="F1144" s="4">
        <v>266.3</v>
      </c>
      <c r="H1144" s="138">
        <f t="shared" si="17"/>
        <v>0</v>
      </c>
    </row>
    <row r="1145" spans="1:8">
      <c r="A1145" s="7">
        <v>1144</v>
      </c>
      <c r="B1145" s="8" t="s">
        <v>16</v>
      </c>
      <c r="C1145" s="8" t="s">
        <v>46</v>
      </c>
      <c r="D1145" s="9">
        <v>1034.3</v>
      </c>
      <c r="E1145" s="9">
        <v>10214.099999999999</v>
      </c>
      <c r="F1145" s="9">
        <v>11248.399999999998</v>
      </c>
      <c r="H1145" s="138">
        <f t="shared" si="17"/>
        <v>0.90804914476725584</v>
      </c>
    </row>
    <row r="1146" spans="1:8">
      <c r="A1146" s="6">
        <v>1145</v>
      </c>
      <c r="B1146" s="1" t="s">
        <v>16</v>
      </c>
      <c r="C1146" s="1" t="s">
        <v>34</v>
      </c>
      <c r="D1146" s="4">
        <v>9.3956122318280769E-3</v>
      </c>
      <c r="E1146" s="4">
        <v>0.10651548443005805</v>
      </c>
      <c r="F1146" s="4">
        <v>5.4610139802423956E-2</v>
      </c>
      <c r="H1146" s="138">
        <f t="shared" si="17"/>
        <v>1.9504708249314937</v>
      </c>
    </row>
    <row r="1147" spans="1:8">
      <c r="A1147" s="6">
        <v>1146</v>
      </c>
      <c r="B1147" s="1" t="s">
        <v>16</v>
      </c>
      <c r="C1147" s="1" t="s">
        <v>47</v>
      </c>
      <c r="D1147" s="4">
        <v>2696</v>
      </c>
      <c r="E1147" s="4">
        <v>0</v>
      </c>
      <c r="F1147" s="4">
        <v>2696</v>
      </c>
      <c r="H1147" s="138">
        <f t="shared" si="17"/>
        <v>0</v>
      </c>
    </row>
    <row r="1148" spans="1:8">
      <c r="A1148" s="6">
        <v>1147</v>
      </c>
      <c r="B1148" s="1" t="s">
        <v>16</v>
      </c>
      <c r="C1148" s="1" t="s">
        <v>48</v>
      </c>
      <c r="D1148" s="4">
        <v>3531.4</v>
      </c>
      <c r="E1148" s="4">
        <v>0</v>
      </c>
      <c r="F1148" s="4">
        <v>3531.4</v>
      </c>
      <c r="H1148" s="138">
        <f t="shared" si="17"/>
        <v>0</v>
      </c>
    </row>
    <row r="1149" spans="1:8">
      <c r="A1149" s="6">
        <v>1148</v>
      </c>
      <c r="B1149" s="1" t="s">
        <v>16</v>
      </c>
      <c r="C1149" s="1" t="s">
        <v>49</v>
      </c>
      <c r="D1149" s="4">
        <v>0</v>
      </c>
      <c r="E1149" s="4">
        <v>0</v>
      </c>
      <c r="F1149" s="4">
        <v>0</v>
      </c>
      <c r="H1149" s="138">
        <f t="shared" si="17"/>
        <v>0</v>
      </c>
    </row>
    <row r="1150" spans="1:8">
      <c r="A1150" s="6">
        <v>1149</v>
      </c>
      <c r="B1150" s="1" t="s">
        <v>16</v>
      </c>
      <c r="C1150" s="1" t="s">
        <v>50</v>
      </c>
      <c r="D1150" s="4">
        <v>0</v>
      </c>
      <c r="E1150" s="4">
        <v>0</v>
      </c>
      <c r="F1150" s="4">
        <v>0</v>
      </c>
      <c r="H1150" s="138">
        <f t="shared" si="17"/>
        <v>0</v>
      </c>
    </row>
    <row r="1151" spans="1:8">
      <c r="A1151" s="6">
        <v>1150</v>
      </c>
      <c r="B1151" s="1" t="s">
        <v>16</v>
      </c>
      <c r="C1151" s="1" t="s">
        <v>51</v>
      </c>
      <c r="D1151" s="4">
        <v>141.1</v>
      </c>
      <c r="E1151" s="4">
        <v>102.2</v>
      </c>
      <c r="F1151" s="4">
        <v>243.3</v>
      </c>
      <c r="H1151" s="138">
        <f t="shared" si="17"/>
        <v>0.42005754212905877</v>
      </c>
    </row>
    <row r="1152" spans="1:8">
      <c r="A1152" s="7">
        <v>1151</v>
      </c>
      <c r="B1152" s="8" t="s">
        <v>16</v>
      </c>
      <c r="C1152" s="8" t="s">
        <v>52</v>
      </c>
      <c r="D1152" s="9">
        <v>6368.5</v>
      </c>
      <c r="E1152" s="9">
        <v>102.2</v>
      </c>
      <c r="F1152" s="9">
        <v>6470.7</v>
      </c>
      <c r="H1152" s="138">
        <f t="shared" si="17"/>
        <v>1.5794272644381598E-2</v>
      </c>
    </row>
    <row r="1153" spans="1:8">
      <c r="A1153" s="6">
        <v>1152</v>
      </c>
      <c r="B1153" s="1" t="s">
        <v>16</v>
      </c>
      <c r="C1153" s="1" t="s">
        <v>34</v>
      </c>
      <c r="D1153" s="4">
        <v>5.7851645072413339E-2</v>
      </c>
      <c r="E1153" s="4">
        <v>1.0657701127609808E-3</v>
      </c>
      <c r="F1153" s="4">
        <v>3.1414764021509257E-2</v>
      </c>
      <c r="H1153" s="138">
        <f t="shared" si="17"/>
        <v>3.3925771717758652E-2</v>
      </c>
    </row>
    <row r="1154" spans="1:8">
      <c r="A1154" s="6">
        <v>1153</v>
      </c>
      <c r="B1154" s="1" t="s">
        <v>16</v>
      </c>
      <c r="C1154" s="1" t="s">
        <v>53</v>
      </c>
      <c r="D1154" s="4">
        <v>371.9</v>
      </c>
      <c r="E1154" s="4">
        <v>1025.2</v>
      </c>
      <c r="F1154" s="4">
        <v>1397.1</v>
      </c>
      <c r="H1154" s="138">
        <f t="shared" si="17"/>
        <v>0.73380574046238645</v>
      </c>
    </row>
    <row r="1155" spans="1:8">
      <c r="A1155" s="6">
        <v>1154</v>
      </c>
      <c r="B1155" s="1" t="s">
        <v>16</v>
      </c>
      <c r="C1155" s="1" t="s">
        <v>54</v>
      </c>
      <c r="D1155" s="4">
        <v>0</v>
      </c>
      <c r="E1155" s="4">
        <v>4872.7</v>
      </c>
      <c r="F1155" s="4">
        <v>4872.7</v>
      </c>
      <c r="H1155" s="138">
        <f t="shared" ref="H1155:H1201" si="18">IFERROR(E1155/F1155,0)</f>
        <v>1</v>
      </c>
    </row>
    <row r="1156" spans="1:8">
      <c r="A1156" s="6">
        <v>1155</v>
      </c>
      <c r="B1156" s="1" t="s">
        <v>16</v>
      </c>
      <c r="C1156" s="1" t="s">
        <v>55</v>
      </c>
      <c r="D1156" s="4">
        <v>519.9</v>
      </c>
      <c r="E1156" s="4">
        <v>28.4</v>
      </c>
      <c r="F1156" s="4">
        <v>548.29999999999995</v>
      </c>
      <c r="H1156" s="138">
        <f t="shared" si="18"/>
        <v>5.1796461790990338E-2</v>
      </c>
    </row>
    <row r="1157" spans="1:8">
      <c r="A1157" s="6">
        <v>1156</v>
      </c>
      <c r="B1157" s="1" t="s">
        <v>16</v>
      </c>
      <c r="C1157" s="1" t="s">
        <v>56</v>
      </c>
      <c r="D1157" s="4">
        <v>812.6</v>
      </c>
      <c r="E1157" s="4">
        <v>36.9</v>
      </c>
      <c r="F1157" s="4">
        <v>849.5</v>
      </c>
      <c r="H1157" s="138">
        <f t="shared" si="18"/>
        <v>4.3437316068275451E-2</v>
      </c>
    </row>
    <row r="1158" spans="1:8">
      <c r="A1158" s="6">
        <v>1157</v>
      </c>
      <c r="B1158" s="1" t="s">
        <v>16</v>
      </c>
      <c r="C1158" s="1" t="s">
        <v>57</v>
      </c>
      <c r="D1158" s="4">
        <v>16854.900000000001</v>
      </c>
      <c r="E1158" s="4">
        <v>29654.7</v>
      </c>
      <c r="F1158" s="4">
        <v>46509.600000000006</v>
      </c>
      <c r="H1158" s="138">
        <f t="shared" si="18"/>
        <v>0.63760384952783933</v>
      </c>
    </row>
    <row r="1159" spans="1:8">
      <c r="A1159" s="6">
        <v>1158</v>
      </c>
      <c r="B1159" s="1" t="s">
        <v>16</v>
      </c>
      <c r="C1159" s="1" t="s">
        <v>58</v>
      </c>
      <c r="D1159" s="4">
        <v>1655.1</v>
      </c>
      <c r="E1159" s="4">
        <v>4499.8</v>
      </c>
      <c r="F1159" s="4">
        <v>6154.9</v>
      </c>
      <c r="H1159" s="138">
        <f t="shared" si="18"/>
        <v>0.73109230044354911</v>
      </c>
    </row>
    <row r="1160" spans="1:8">
      <c r="A1160" s="6">
        <v>1159</v>
      </c>
      <c r="B1160" s="1" t="s">
        <v>16</v>
      </c>
      <c r="C1160" s="1" t="s">
        <v>59</v>
      </c>
      <c r="D1160" s="4">
        <v>937.4</v>
      </c>
      <c r="E1160" s="4">
        <v>393.1</v>
      </c>
      <c r="F1160" s="4">
        <v>1330.5</v>
      </c>
      <c r="H1160" s="138">
        <f t="shared" si="18"/>
        <v>0.29545283727921834</v>
      </c>
    </row>
    <row r="1161" spans="1:8">
      <c r="A1161" s="7">
        <v>1160</v>
      </c>
      <c r="B1161" s="8" t="s">
        <v>16</v>
      </c>
      <c r="C1161" s="8" t="s">
        <v>60</v>
      </c>
      <c r="D1161" s="9">
        <v>21151.800000000003</v>
      </c>
      <c r="E1161" s="9">
        <v>40510.800000000003</v>
      </c>
      <c r="F1161" s="9">
        <v>61662.600000000006</v>
      </c>
      <c r="H1161" s="138">
        <f t="shared" si="18"/>
        <v>0.65697521674402315</v>
      </c>
    </row>
    <row r="1162" spans="1:8">
      <c r="A1162" s="6">
        <v>1161</v>
      </c>
      <c r="B1162" s="1" t="s">
        <v>16</v>
      </c>
      <c r="C1162" s="1" t="s">
        <v>34</v>
      </c>
      <c r="D1162" s="4">
        <v>0.19214358581183522</v>
      </c>
      <c r="E1162" s="4">
        <v>0.42245792450134584</v>
      </c>
      <c r="F1162" s="4">
        <v>0.29936730615740448</v>
      </c>
      <c r="H1162" s="138">
        <f t="shared" si="18"/>
        <v>1.4111692085682246</v>
      </c>
    </row>
    <row r="1163" spans="1:8">
      <c r="A1163" s="6">
        <v>1162</v>
      </c>
      <c r="B1163" s="1" t="s">
        <v>16</v>
      </c>
      <c r="C1163" s="1" t="s">
        <v>61</v>
      </c>
      <c r="D1163" s="4">
        <v>3824.7</v>
      </c>
      <c r="E1163" s="4">
        <v>111.7</v>
      </c>
      <c r="F1163" s="4">
        <v>3936.3999999999996</v>
      </c>
      <c r="H1163" s="138">
        <f t="shared" si="18"/>
        <v>2.8376181282390004E-2</v>
      </c>
    </row>
    <row r="1164" spans="1:8">
      <c r="A1164" s="6">
        <v>1163</v>
      </c>
      <c r="B1164" s="1" t="s">
        <v>16</v>
      </c>
      <c r="C1164" s="1" t="s">
        <v>62</v>
      </c>
      <c r="D1164" s="4">
        <v>1094.2</v>
      </c>
      <c r="E1164" s="4">
        <v>4467.1000000000004</v>
      </c>
      <c r="F1164" s="4">
        <v>5561.3</v>
      </c>
      <c r="H1164" s="138">
        <f t="shared" si="18"/>
        <v>0.80324744214482224</v>
      </c>
    </row>
    <row r="1165" spans="1:8">
      <c r="A1165" s="6">
        <v>1164</v>
      </c>
      <c r="B1165" s="1" t="s">
        <v>16</v>
      </c>
      <c r="C1165" s="1" t="s">
        <v>63</v>
      </c>
      <c r="D1165" s="4">
        <v>3628.1</v>
      </c>
      <c r="E1165" s="4">
        <v>0</v>
      </c>
      <c r="F1165" s="4">
        <v>3628.1</v>
      </c>
      <c r="H1165" s="138">
        <f t="shared" si="18"/>
        <v>0</v>
      </c>
    </row>
    <row r="1166" spans="1:8">
      <c r="A1166" s="6">
        <v>1165</v>
      </c>
      <c r="B1166" s="1" t="s">
        <v>16</v>
      </c>
      <c r="C1166" s="1" t="s">
        <v>64</v>
      </c>
      <c r="D1166" s="4">
        <v>0</v>
      </c>
      <c r="E1166" s="4">
        <v>0</v>
      </c>
      <c r="F1166" s="4">
        <v>0</v>
      </c>
      <c r="H1166" s="138">
        <f t="shared" si="18"/>
        <v>0</v>
      </c>
    </row>
    <row r="1167" spans="1:8">
      <c r="A1167" s="6">
        <v>1166</v>
      </c>
      <c r="B1167" s="1" t="s">
        <v>16</v>
      </c>
      <c r="C1167" s="1" t="s">
        <v>65</v>
      </c>
      <c r="D1167" s="4">
        <v>2263.6999999999998</v>
      </c>
      <c r="E1167" s="4">
        <v>0</v>
      </c>
      <c r="F1167" s="4">
        <v>2263.6999999999998</v>
      </c>
      <c r="H1167" s="138">
        <f t="shared" si="18"/>
        <v>0</v>
      </c>
    </row>
    <row r="1168" spans="1:8">
      <c r="A1168" s="7">
        <v>1167</v>
      </c>
      <c r="B1168" s="8" t="s">
        <v>16</v>
      </c>
      <c r="C1168" s="8" t="s">
        <v>66</v>
      </c>
      <c r="D1168" s="9">
        <v>10810.7</v>
      </c>
      <c r="E1168" s="9">
        <v>4578.8</v>
      </c>
      <c r="F1168" s="9">
        <v>15389.5</v>
      </c>
      <c r="H1168" s="138">
        <f t="shared" si="18"/>
        <v>0.29752753500763507</v>
      </c>
    </row>
    <row r="1169" spans="1:8">
      <c r="A1169" s="6">
        <v>1168</v>
      </c>
      <c r="B1169" s="1" t="s">
        <v>16</v>
      </c>
      <c r="C1169" s="1" t="s">
        <v>34</v>
      </c>
      <c r="D1169" s="4">
        <v>9.8204723150559614E-2</v>
      </c>
      <c r="E1169" s="4">
        <v>4.7749003838649502E-2</v>
      </c>
      <c r="F1169" s="4">
        <v>7.4714870247271054E-2</v>
      </c>
      <c r="H1169" s="138">
        <f t="shared" si="18"/>
        <v>0.63908300557335873</v>
      </c>
    </row>
    <row r="1170" spans="1:8">
      <c r="A1170" s="6">
        <v>1169</v>
      </c>
      <c r="B1170" s="1" t="s">
        <v>16</v>
      </c>
      <c r="C1170" s="1" t="s">
        <v>67</v>
      </c>
      <c r="D1170" s="4">
        <v>266.60000000000002</v>
      </c>
      <c r="E1170" s="4">
        <v>241.2</v>
      </c>
      <c r="F1170" s="4">
        <v>507.8</v>
      </c>
      <c r="H1170" s="138">
        <f t="shared" si="18"/>
        <v>0.474990153603781</v>
      </c>
    </row>
    <row r="1171" spans="1:8">
      <c r="A1171" s="6">
        <v>1170</v>
      </c>
      <c r="B1171" s="1" t="s">
        <v>16</v>
      </c>
      <c r="C1171" s="1" t="s">
        <v>68</v>
      </c>
      <c r="D1171" s="4">
        <v>1753.4</v>
      </c>
      <c r="E1171" s="4">
        <v>2858.9</v>
      </c>
      <c r="F1171" s="4">
        <v>4612.3</v>
      </c>
      <c r="H1171" s="138">
        <f t="shared" si="18"/>
        <v>0.61984259480085857</v>
      </c>
    </row>
    <row r="1172" spans="1:8">
      <c r="A1172" s="6">
        <v>1171</v>
      </c>
      <c r="B1172" s="1" t="s">
        <v>16</v>
      </c>
      <c r="C1172" s="1" t="s">
        <v>69</v>
      </c>
      <c r="D1172" s="4">
        <v>2841.4</v>
      </c>
      <c r="E1172" s="4">
        <v>1986.4</v>
      </c>
      <c r="F1172" s="4">
        <v>4827.8</v>
      </c>
      <c r="H1172" s="138">
        <f t="shared" si="18"/>
        <v>0.41145035005592612</v>
      </c>
    </row>
    <row r="1173" spans="1:8">
      <c r="A1173" s="6">
        <v>1172</v>
      </c>
      <c r="B1173" s="1" t="s">
        <v>16</v>
      </c>
      <c r="C1173" s="1" t="s">
        <v>70</v>
      </c>
      <c r="D1173" s="4">
        <v>475.2</v>
      </c>
      <c r="E1173" s="4">
        <v>187.6</v>
      </c>
      <c r="F1173" s="4">
        <v>662.8</v>
      </c>
      <c r="H1173" s="138">
        <f t="shared" si="18"/>
        <v>0.28304164152082079</v>
      </c>
    </row>
    <row r="1174" spans="1:8">
      <c r="A1174" s="6">
        <v>1173</v>
      </c>
      <c r="B1174" s="1" t="s">
        <v>16</v>
      </c>
      <c r="C1174" s="1" t="s">
        <v>71</v>
      </c>
      <c r="D1174" s="4">
        <v>3604.4</v>
      </c>
      <c r="E1174" s="4">
        <v>2671.5</v>
      </c>
      <c r="F1174" s="4">
        <v>6275.9</v>
      </c>
      <c r="H1174" s="138">
        <f t="shared" si="18"/>
        <v>0.4256759986615466</v>
      </c>
    </row>
    <row r="1175" spans="1:8">
      <c r="A1175" s="6">
        <v>1174</v>
      </c>
      <c r="B1175" s="1" t="s">
        <v>16</v>
      </c>
      <c r="C1175" s="1" t="s">
        <v>72</v>
      </c>
      <c r="D1175" s="4">
        <v>0</v>
      </c>
      <c r="E1175" s="4">
        <v>0</v>
      </c>
      <c r="F1175" s="4">
        <v>0</v>
      </c>
      <c r="H1175" s="138">
        <f t="shared" si="18"/>
        <v>0</v>
      </c>
    </row>
    <row r="1176" spans="1:8">
      <c r="A1176" s="6">
        <v>1175</v>
      </c>
      <c r="B1176" s="1" t="s">
        <v>16</v>
      </c>
      <c r="C1176" s="1" t="s">
        <v>73</v>
      </c>
      <c r="D1176" s="4">
        <v>327</v>
      </c>
      <c r="E1176" s="4">
        <v>626.20000000000005</v>
      </c>
      <c r="F1176" s="4">
        <v>953.2</v>
      </c>
      <c r="H1176" s="138">
        <f t="shared" si="18"/>
        <v>0.65694502727654214</v>
      </c>
    </row>
    <row r="1177" spans="1:8">
      <c r="A1177" s="6">
        <v>1176</v>
      </c>
      <c r="B1177" s="1" t="s">
        <v>16</v>
      </c>
      <c r="C1177" s="1" t="s">
        <v>74</v>
      </c>
      <c r="D1177" s="4">
        <v>571.4</v>
      </c>
      <c r="E1177" s="4">
        <v>0</v>
      </c>
      <c r="F1177" s="4">
        <v>571.4</v>
      </c>
      <c r="H1177" s="138">
        <f t="shared" si="18"/>
        <v>0</v>
      </c>
    </row>
    <row r="1178" spans="1:8">
      <c r="A1178" s="6">
        <v>1177</v>
      </c>
      <c r="B1178" s="1" t="s">
        <v>16</v>
      </c>
      <c r="C1178" s="1" t="s">
        <v>75</v>
      </c>
      <c r="D1178" s="4">
        <v>1862.6</v>
      </c>
      <c r="E1178" s="4">
        <v>0</v>
      </c>
      <c r="F1178" s="4">
        <v>1862.6</v>
      </c>
      <c r="H1178" s="138">
        <f t="shared" si="18"/>
        <v>0</v>
      </c>
    </row>
    <row r="1179" spans="1:8">
      <c r="A1179" s="6">
        <v>1178</v>
      </c>
      <c r="B1179" s="1" t="s">
        <v>16</v>
      </c>
      <c r="C1179" s="1" t="s">
        <v>76</v>
      </c>
      <c r="D1179" s="4">
        <v>125</v>
      </c>
      <c r="E1179" s="4">
        <v>125</v>
      </c>
      <c r="F1179" s="4">
        <v>250</v>
      </c>
      <c r="H1179" s="138">
        <f t="shared" si="18"/>
        <v>0.5</v>
      </c>
    </row>
    <row r="1180" spans="1:8">
      <c r="A1180" s="6">
        <v>1179</v>
      </c>
      <c r="B1180" s="1" t="s">
        <v>16</v>
      </c>
      <c r="C1180" s="1" t="s">
        <v>77</v>
      </c>
      <c r="D1180" s="4">
        <v>0</v>
      </c>
      <c r="E1180" s="4">
        <v>0</v>
      </c>
      <c r="F1180" s="4">
        <v>0</v>
      </c>
      <c r="H1180" s="138">
        <f t="shared" si="18"/>
        <v>0</v>
      </c>
    </row>
    <row r="1181" spans="1:8">
      <c r="A1181" s="6">
        <v>1180</v>
      </c>
      <c r="B1181" s="1" t="s">
        <v>16</v>
      </c>
      <c r="C1181" s="1" t="s">
        <v>78</v>
      </c>
      <c r="D1181" s="4">
        <v>0</v>
      </c>
      <c r="E1181" s="4">
        <v>0</v>
      </c>
      <c r="F1181" s="4">
        <v>0</v>
      </c>
      <c r="H1181" s="138">
        <f t="shared" si="18"/>
        <v>0</v>
      </c>
    </row>
    <row r="1182" spans="1:8">
      <c r="A1182" s="6">
        <v>1181</v>
      </c>
      <c r="B1182" s="1" t="s">
        <v>16</v>
      </c>
      <c r="C1182" s="1" t="s">
        <v>79</v>
      </c>
      <c r="D1182" s="4">
        <v>262</v>
      </c>
      <c r="E1182" s="4">
        <v>0</v>
      </c>
      <c r="F1182" s="4">
        <v>262</v>
      </c>
      <c r="H1182" s="138">
        <f t="shared" si="18"/>
        <v>0</v>
      </c>
    </row>
    <row r="1183" spans="1:8">
      <c r="A1183" s="7">
        <v>1182</v>
      </c>
      <c r="B1183" s="8" t="s">
        <v>16</v>
      </c>
      <c r="C1183" s="8" t="s">
        <v>80</v>
      </c>
      <c r="D1183" s="9">
        <v>12089</v>
      </c>
      <c r="E1183" s="9">
        <v>8696.8000000000011</v>
      </c>
      <c r="F1183" s="9">
        <v>20785.800000000003</v>
      </c>
      <c r="H1183" s="138">
        <f t="shared" si="18"/>
        <v>0.41840102377584698</v>
      </c>
    </row>
    <row r="1184" spans="1:8">
      <c r="A1184" s="6">
        <v>1183</v>
      </c>
      <c r="B1184" s="1" t="s">
        <v>16</v>
      </c>
      <c r="C1184" s="1" t="s">
        <v>34</v>
      </c>
      <c r="D1184" s="4">
        <v>0.10981683870305485</v>
      </c>
      <c r="E1184" s="4">
        <v>9.0692656718783751E-2</v>
      </c>
      <c r="F1184" s="4">
        <v>0.10091350271196119</v>
      </c>
      <c r="H1184" s="138">
        <f t="shared" si="18"/>
        <v>0.89871676516520349</v>
      </c>
    </row>
    <row r="1185" spans="1:8">
      <c r="A1185" s="6">
        <v>1184</v>
      </c>
      <c r="B1185" s="1" t="s">
        <v>16</v>
      </c>
      <c r="C1185" s="1" t="s">
        <v>81</v>
      </c>
      <c r="D1185" s="4">
        <v>0</v>
      </c>
      <c r="E1185" s="4">
        <v>8567.9</v>
      </c>
      <c r="F1185" s="4">
        <v>8567.9</v>
      </c>
      <c r="H1185" s="138">
        <f t="shared" si="18"/>
        <v>1</v>
      </c>
    </row>
    <row r="1186" spans="1:8">
      <c r="A1186" s="6">
        <v>1185</v>
      </c>
      <c r="B1186" s="1" t="s">
        <v>16</v>
      </c>
      <c r="C1186" s="1" t="s">
        <v>82</v>
      </c>
      <c r="D1186" s="4">
        <v>0</v>
      </c>
      <c r="E1186" s="4">
        <v>8030.4</v>
      </c>
      <c r="F1186" s="4">
        <v>8030.4</v>
      </c>
      <c r="H1186" s="138">
        <f t="shared" si="18"/>
        <v>1</v>
      </c>
    </row>
    <row r="1187" spans="1:8">
      <c r="A1187" s="6">
        <v>1186</v>
      </c>
      <c r="B1187" s="1" t="s">
        <v>16</v>
      </c>
      <c r="C1187" s="1" t="s">
        <v>83</v>
      </c>
      <c r="D1187" s="4">
        <v>0</v>
      </c>
      <c r="E1187" s="4">
        <v>2416.6</v>
      </c>
      <c r="F1187" s="4">
        <v>2416.6</v>
      </c>
      <c r="H1187" s="138">
        <f t="shared" si="18"/>
        <v>1</v>
      </c>
    </row>
    <row r="1188" spans="1:8">
      <c r="A1188" s="6">
        <v>1187</v>
      </c>
      <c r="B1188" s="1" t="s">
        <v>16</v>
      </c>
      <c r="C1188" s="1" t="s">
        <v>84</v>
      </c>
      <c r="D1188" s="4">
        <v>0</v>
      </c>
      <c r="E1188" s="4">
        <v>2123.8000000000002</v>
      </c>
      <c r="F1188" s="4">
        <v>2123.8000000000002</v>
      </c>
      <c r="H1188" s="138">
        <f t="shared" si="18"/>
        <v>1</v>
      </c>
    </row>
    <row r="1189" spans="1:8">
      <c r="A1189" s="6">
        <v>1188</v>
      </c>
      <c r="B1189" s="1" t="s">
        <v>16</v>
      </c>
      <c r="C1189" s="1" t="s">
        <v>85</v>
      </c>
      <c r="D1189" s="4">
        <v>0</v>
      </c>
      <c r="E1189" s="4">
        <v>1049.3</v>
      </c>
      <c r="F1189" s="4">
        <v>1049.3</v>
      </c>
      <c r="H1189" s="138">
        <f t="shared" si="18"/>
        <v>1</v>
      </c>
    </row>
    <row r="1190" spans="1:8">
      <c r="A1190" s="6">
        <v>1189</v>
      </c>
      <c r="B1190" s="1" t="s">
        <v>16</v>
      </c>
      <c r="C1190" s="1" t="s">
        <v>86</v>
      </c>
      <c r="D1190" s="4">
        <v>0</v>
      </c>
      <c r="E1190" s="4">
        <v>0</v>
      </c>
      <c r="F1190" s="4">
        <v>0</v>
      </c>
      <c r="H1190" s="138">
        <f t="shared" si="18"/>
        <v>0</v>
      </c>
    </row>
    <row r="1191" spans="1:8">
      <c r="A1191" s="7">
        <v>1190</v>
      </c>
      <c r="B1191" s="8" t="s">
        <v>16</v>
      </c>
      <c r="C1191" s="8" t="s">
        <v>87</v>
      </c>
      <c r="D1191" s="9">
        <v>0</v>
      </c>
      <c r="E1191" s="9">
        <v>22187.999999999996</v>
      </c>
      <c r="F1191" s="9">
        <v>22187.999999999996</v>
      </c>
      <c r="H1191" s="138">
        <f t="shared" si="18"/>
        <v>1</v>
      </c>
    </row>
    <row r="1192" spans="1:8">
      <c r="A1192" s="6">
        <v>1191</v>
      </c>
      <c r="B1192" s="1" t="s">
        <v>16</v>
      </c>
      <c r="C1192" s="1" t="s">
        <v>34</v>
      </c>
      <c r="D1192" s="4">
        <v>0</v>
      </c>
      <c r="E1192" s="4">
        <v>0.23138265422642504</v>
      </c>
      <c r="F1192" s="4">
        <v>0.10772107872552387</v>
      </c>
      <c r="H1192" s="138">
        <f t="shared" si="18"/>
        <v>2.147979364521535</v>
      </c>
    </row>
    <row r="1193" spans="1:8">
      <c r="A1193" s="6">
        <v>1192</v>
      </c>
      <c r="B1193" s="1" t="s">
        <v>16</v>
      </c>
      <c r="C1193" s="1" t="s">
        <v>88</v>
      </c>
      <c r="D1193" s="4">
        <v>0</v>
      </c>
      <c r="E1193" s="4">
        <v>31.4</v>
      </c>
      <c r="F1193" s="4">
        <v>31.4</v>
      </c>
      <c r="H1193" s="138">
        <f t="shared" si="18"/>
        <v>1</v>
      </c>
    </row>
    <row r="1194" spans="1:8">
      <c r="A1194" s="6">
        <v>1193</v>
      </c>
      <c r="B1194" s="1" t="s">
        <v>16</v>
      </c>
      <c r="C1194" s="1" t="s">
        <v>89</v>
      </c>
      <c r="D1194" s="4">
        <v>0</v>
      </c>
      <c r="E1194" s="4">
        <v>0</v>
      </c>
      <c r="F1194" s="4">
        <v>0</v>
      </c>
      <c r="H1194" s="138">
        <f t="shared" si="18"/>
        <v>0</v>
      </c>
    </row>
    <row r="1195" spans="1:8">
      <c r="A1195" s="7">
        <v>1194</v>
      </c>
      <c r="B1195" s="8" t="s">
        <v>16</v>
      </c>
      <c r="C1195" s="8" t="s">
        <v>90</v>
      </c>
      <c r="D1195" s="9">
        <v>0</v>
      </c>
      <c r="E1195" s="9">
        <v>31.4</v>
      </c>
      <c r="F1195" s="9">
        <v>31.4</v>
      </c>
      <c r="H1195" s="138">
        <f t="shared" si="18"/>
        <v>1</v>
      </c>
    </row>
    <row r="1196" spans="1:8">
      <c r="A1196" s="6">
        <v>1195</v>
      </c>
      <c r="B1196" s="1" t="s">
        <v>16</v>
      </c>
      <c r="C1196" s="1" t="s">
        <v>34</v>
      </c>
      <c r="D1196" s="4">
        <v>0</v>
      </c>
      <c r="E1196" s="4">
        <v>3.27447960280771E-4</v>
      </c>
      <c r="F1196" s="4">
        <v>1.5244464899862313E-4</v>
      </c>
      <c r="H1196" s="138">
        <f t="shared" si="18"/>
        <v>2.147979364521535</v>
      </c>
    </row>
    <row r="1197" spans="1:8">
      <c r="A1197" s="6">
        <v>1196</v>
      </c>
      <c r="B1197" s="1" t="s">
        <v>16</v>
      </c>
      <c r="C1197" s="1" t="s">
        <v>91</v>
      </c>
      <c r="D1197" s="4">
        <v>1944.8</v>
      </c>
      <c r="E1197" s="4">
        <v>1041.9000000000001</v>
      </c>
      <c r="F1197" s="4">
        <v>2986.7</v>
      </c>
      <c r="H1197" s="138">
        <f t="shared" si="18"/>
        <v>0.3488465530518633</v>
      </c>
    </row>
    <row r="1198" spans="1:8">
      <c r="A1198" s="6">
        <v>1197</v>
      </c>
      <c r="B1198" s="1" t="s">
        <v>16</v>
      </c>
      <c r="C1198" s="1" t="s">
        <v>34</v>
      </c>
      <c r="D1198" s="4">
        <v>1.7666621549317651E-2</v>
      </c>
      <c r="E1198" s="4">
        <v>1.0865223879507495E-2</v>
      </c>
      <c r="F1198" s="4">
        <v>1.4500204877840374E-2</v>
      </c>
      <c r="H1198" s="138">
        <f t="shared" si="18"/>
        <v>0.74931519733986929</v>
      </c>
    </row>
    <row r="1199" spans="1:8">
      <c r="A1199" s="6">
        <v>1198</v>
      </c>
      <c r="B1199" s="1" t="s">
        <v>16</v>
      </c>
      <c r="C1199" s="1" t="s">
        <v>92</v>
      </c>
      <c r="D1199" s="4">
        <v>1040.5999999999999</v>
      </c>
      <c r="E1199" s="4">
        <v>229.2</v>
      </c>
      <c r="F1199" s="4">
        <v>1269.8</v>
      </c>
      <c r="H1199" s="138">
        <f t="shared" si="18"/>
        <v>0.18050086627815404</v>
      </c>
    </row>
    <row r="1200" spans="1:8">
      <c r="A1200" s="6">
        <v>1199</v>
      </c>
      <c r="B1200" s="1" t="s">
        <v>16</v>
      </c>
      <c r="C1200" s="1" t="s">
        <v>34</v>
      </c>
      <c r="D1200" s="4">
        <v>9.4528416208453023E-3</v>
      </c>
      <c r="E1200" s="4">
        <v>2.3901615444698317E-3</v>
      </c>
      <c r="F1200" s="4">
        <v>6.1647839267022827E-3</v>
      </c>
      <c r="H1200" s="138">
        <f t="shared" si="18"/>
        <v>0.38771213604373589</v>
      </c>
    </row>
    <row r="1201" spans="1:8">
      <c r="A1201" s="10">
        <v>1200</v>
      </c>
      <c r="B1201" s="11" t="s">
        <v>16</v>
      </c>
      <c r="C1201" s="11" t="s">
        <v>2</v>
      </c>
      <c r="D1201" s="12">
        <v>110083.30000000002</v>
      </c>
      <c r="E1201" s="12">
        <v>95893.099999999991</v>
      </c>
      <c r="F1201" s="12">
        <v>205976.4</v>
      </c>
      <c r="H1201" s="138">
        <f t="shared" si="18"/>
        <v>0.46555382072897666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B2BE-8761-E243-8680-C25168561FDA}">
  <dimension ref="A3:D20"/>
  <sheetViews>
    <sheetView topLeftCell="A3" workbookViewId="0">
      <selection activeCell="J30" sqref="J30"/>
    </sheetView>
  </sheetViews>
  <sheetFormatPr baseColWidth="10" defaultRowHeight="15"/>
  <cols>
    <col min="1" max="1" width="37.1640625" bestFit="1" customWidth="1"/>
    <col min="2" max="2" width="17" bestFit="1" customWidth="1"/>
    <col min="3" max="3" width="17.5" bestFit="1" customWidth="1"/>
  </cols>
  <sheetData>
    <row r="3" spans="1:4">
      <c r="A3" s="14" t="s">
        <v>109</v>
      </c>
      <c r="B3" t="s">
        <v>111</v>
      </c>
      <c r="C3" t="s">
        <v>112</v>
      </c>
    </row>
    <row r="4" spans="1:4">
      <c r="A4" s="15" t="s">
        <v>5</v>
      </c>
      <c r="B4">
        <v>180585.90000000002</v>
      </c>
      <c r="C4">
        <v>78266.3</v>
      </c>
      <c r="D4" s="16">
        <f>C4/(C4+B4)</f>
        <v>0.30235902959294919</v>
      </c>
    </row>
    <row r="5" spans="1:4">
      <c r="A5" s="15" t="s">
        <v>6</v>
      </c>
      <c r="B5">
        <v>237928.8183199999</v>
      </c>
      <c r="C5">
        <v>222951.22845</v>
      </c>
      <c r="D5" s="16">
        <f t="shared" ref="D5:D18" si="0">C5/(C5+B5)</f>
        <v>0.48375109751987766</v>
      </c>
    </row>
    <row r="6" spans="1:4">
      <c r="A6" s="15" t="s">
        <v>7</v>
      </c>
      <c r="B6">
        <v>170679.71643999996</v>
      </c>
      <c r="C6">
        <v>148503.83821000002</v>
      </c>
      <c r="D6" s="16">
        <f t="shared" si="0"/>
        <v>0.46526155889466669</v>
      </c>
    </row>
    <row r="7" spans="1:4">
      <c r="A7" s="15" t="s">
        <v>8</v>
      </c>
      <c r="B7">
        <v>831309.90000000014</v>
      </c>
      <c r="C7">
        <v>770951.39999999991</v>
      </c>
      <c r="D7" s="16">
        <f t="shared" si="0"/>
        <v>0.4811645890717075</v>
      </c>
    </row>
    <row r="8" spans="1:4">
      <c r="A8" s="15" t="s">
        <v>9</v>
      </c>
      <c r="B8">
        <v>261422.79456000004</v>
      </c>
      <c r="C8">
        <v>202246.61244999996</v>
      </c>
      <c r="D8" s="16">
        <f t="shared" si="0"/>
        <v>0.43618709665189986</v>
      </c>
    </row>
    <row r="9" spans="1:4">
      <c r="A9" s="15" t="s">
        <v>10</v>
      </c>
      <c r="B9">
        <v>743059.3</v>
      </c>
      <c r="C9">
        <v>526106.59999999986</v>
      </c>
      <c r="D9" s="16">
        <f t="shared" si="0"/>
        <v>0.41452941652466385</v>
      </c>
    </row>
    <row r="10" spans="1:4">
      <c r="A10" s="15" t="s">
        <v>11</v>
      </c>
      <c r="B10">
        <v>511304.79999999981</v>
      </c>
      <c r="C10">
        <v>531503.4</v>
      </c>
      <c r="D10" s="16">
        <f t="shared" si="0"/>
        <v>0.50968471479223132</v>
      </c>
    </row>
    <row r="11" spans="1:4">
      <c r="A11" s="15" t="s">
        <v>12</v>
      </c>
      <c r="B11">
        <v>508478.6</v>
      </c>
      <c r="C11">
        <v>501503.70000000007</v>
      </c>
      <c r="D11" s="16">
        <f t="shared" si="0"/>
        <v>0.49654701869527818</v>
      </c>
    </row>
    <row r="12" spans="1:4">
      <c r="A12" s="15" t="s">
        <v>93</v>
      </c>
      <c r="B12">
        <v>161063.10000000003</v>
      </c>
      <c r="C12">
        <v>569106.89999999991</v>
      </c>
      <c r="D12" s="16">
        <f t="shared" si="0"/>
        <v>0.77941698508566482</v>
      </c>
    </row>
    <row r="13" spans="1:4">
      <c r="A13" s="15" t="s">
        <v>94</v>
      </c>
      <c r="B13">
        <v>6101.7920000000004</v>
      </c>
      <c r="C13">
        <v>4517.7519999999995</v>
      </c>
      <c r="D13" s="16">
        <f t="shared" si="0"/>
        <v>0.42541864321104556</v>
      </c>
    </row>
    <row r="14" spans="1:4">
      <c r="A14" s="15" t="s">
        <v>13</v>
      </c>
      <c r="B14">
        <v>2070094.44</v>
      </c>
      <c r="C14">
        <v>6575286.5999999996</v>
      </c>
      <c r="D14" s="16">
        <f t="shared" si="0"/>
        <v>0.76055486387214233</v>
      </c>
    </row>
    <row r="15" spans="1:4">
      <c r="A15" s="15" t="s">
        <v>14</v>
      </c>
      <c r="B15">
        <v>173136.9</v>
      </c>
      <c r="C15">
        <v>123838.09999999999</v>
      </c>
      <c r="D15" s="16">
        <f t="shared" si="0"/>
        <v>0.41699840053876586</v>
      </c>
    </row>
    <row r="16" spans="1:4">
      <c r="A16" s="15" t="s">
        <v>15</v>
      </c>
      <c r="B16">
        <v>3331709.6999999993</v>
      </c>
      <c r="C16">
        <v>4001422.5999999987</v>
      </c>
      <c r="D16" s="16">
        <f t="shared" si="0"/>
        <v>0.5456634949842647</v>
      </c>
    </row>
    <row r="17" spans="1:4">
      <c r="A17" s="15" t="s">
        <v>95</v>
      </c>
      <c r="B17">
        <v>313691.09999999998</v>
      </c>
      <c r="C17">
        <v>568567.69999999995</v>
      </c>
      <c r="D17" s="16">
        <f t="shared" si="0"/>
        <v>0.64444548470358132</v>
      </c>
    </row>
    <row r="18" spans="1:4">
      <c r="A18" s="15" t="s">
        <v>16</v>
      </c>
      <c r="B18">
        <v>327265.50000000006</v>
      </c>
      <c r="C18">
        <v>286409.19999999995</v>
      </c>
      <c r="D18" s="16">
        <f t="shared" si="0"/>
        <v>0.4667117611333822</v>
      </c>
    </row>
    <row r="19" spans="1:4">
      <c r="A19" s="15" t="s">
        <v>110</v>
      </c>
    </row>
    <row r="20" spans="1:4">
      <c r="A20" s="15" t="s">
        <v>17</v>
      </c>
      <c r="B20">
        <v>9827832.3613199983</v>
      </c>
      <c r="C20">
        <v>15111181.931109995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Model Comparison</vt:lpstr>
      <vt:lpstr>Mock Adequacy Adjustment</vt:lpstr>
      <vt:lpstr>Mock Equity Adjustment</vt:lpstr>
      <vt:lpstr>Mock Total Adequacy Cost</vt:lpstr>
      <vt:lpstr>Mock Resource Calc and Gap</vt:lpstr>
      <vt:lpstr>IL Expend by Category by Inst</vt:lpstr>
      <vt:lpstr>IL Historical Enroll &amp; Funding</vt:lpstr>
      <vt:lpstr>FY10,15,22 R&amp;E Reports</vt:lpstr>
      <vt:lpstr>R&amp;E Pivot Table</vt:lpstr>
      <vt:lpstr>Rev &amp; Exp Sort</vt:lpstr>
      <vt:lpstr>Share of Exp by Rev source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Moss</dc:creator>
  <cp:lastModifiedBy>Katherine Morton</cp:lastModifiedBy>
  <dcterms:created xsi:type="dcterms:W3CDTF">2023-02-15T15:41:21Z</dcterms:created>
  <dcterms:modified xsi:type="dcterms:W3CDTF">2023-03-16T20:41:24Z</dcterms:modified>
</cp:coreProperties>
</file>